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xr:revisionPtr revIDLastSave="0" documentId="8_{D08C2A50-1390-468E-A4E6-63E25DA49C5D}" xr6:coauthVersionLast="45" xr6:coauthVersionMax="45" xr10:uidLastSave="{00000000-0000-0000-0000-000000000000}"/>
  <bookViews>
    <workbookView xWindow="-120" yWindow="-120" windowWidth="29040" windowHeight="15840" tabRatio="817" xr2:uid="{00000000-000D-0000-FFFF-FFFF00000000}"/>
  </bookViews>
  <sheets>
    <sheet name="利用方法・注意事項（必ずお読みください。）" sheetId="9" r:id="rId1"/>
    <sheet name="保険料計算シート" sheetId="8" state="hidden" r:id="rId2"/>
    <sheet name="設定シート" sheetId="10" state="hidden" r:id="rId3"/>
    <sheet name="申告書記入img(非表示)" sheetId="14" state="hidden" r:id="rId4"/>
  </sheets>
  <definedNames>
    <definedName name="_xlnm._FilterDatabase" localSheetId="1" hidden="1">保険料計算シート!#REF!</definedName>
    <definedName name="_xlnm.Print_Area" localSheetId="3">'申告書記入img(非表示)'!$A$1:$DK$74</definedName>
    <definedName name="_xlnm.Print_Area" localSheetId="1">保険料計算シート!$A$1:$A$31</definedName>
    <definedName name="_xlnm.Print_Area" localSheetId="0">'利用方法・注意事項（必ずお読みください。）'!$B$1:$L$324</definedName>
    <definedName name="可能" localSheetId="3">'申告書記入img(非表示)'!#REF!</definedName>
    <definedName name="可能">#REF!</definedName>
    <definedName name="概算年度">設定シート!$D$26</definedName>
    <definedName name="還付" localSheetId="3">'申告書記入img(非表示)'!$DL$6:$DM$6</definedName>
    <definedName name="行う" localSheetId="3">'申告書記入img(非表示)'!$DM$7</definedName>
    <definedName name="行わない" localSheetId="3">'申告書記入img(非表示)'!$DL$7:$DL$9</definedName>
    <definedName name="事業の期間・最小値">設定シート!$D$20</definedName>
    <definedName name="事業の期間・最大値">設定シート!$D$21</definedName>
    <definedName name="事業の種類">設定シート!$Q$45:$Q$53</definedName>
    <definedName name="事業の種類控除">設定シート!$S$51:$S$52</definedName>
    <definedName name="賃金算定基準">設定シート!$D$61:$D$62</definedName>
    <definedName name="労務比率">設定シート!$C$45:$N$53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6" i="10" l="1"/>
  <c r="D26" i="10"/>
  <c r="C27" i="10"/>
  <c r="D27" i="10"/>
  <c r="AV38" i="14" l="1"/>
  <c r="BU38" i="14" s="1"/>
  <c r="AW19" i="14"/>
  <c r="AT19" i="14"/>
  <c r="AQ19" i="14"/>
  <c r="AK19" i="14"/>
  <c r="AH19" i="14"/>
  <c r="AE19" i="14"/>
  <c r="AB19" i="14"/>
  <c r="Y19" i="14"/>
  <c r="V19" i="14"/>
  <c r="S19" i="14"/>
  <c r="P19" i="14"/>
  <c r="M19" i="14"/>
  <c r="J19" i="14"/>
  <c r="G19" i="14"/>
  <c r="AI4" i="14"/>
  <c r="F201" i="9"/>
  <c r="K315" i="8" l="1"/>
  <c r="E315" i="8"/>
  <c r="G315" i="8" s="1"/>
  <c r="K314" i="8"/>
  <c r="E314" i="8"/>
  <c r="G314" i="8" s="1"/>
  <c r="K313" i="8"/>
  <c r="E313" i="8"/>
  <c r="K312" i="8"/>
  <c r="E312" i="8"/>
  <c r="G312" i="8" s="1"/>
  <c r="K311" i="8"/>
  <c r="E311" i="8"/>
  <c r="G311" i="8" s="1"/>
  <c r="K310" i="8"/>
  <c r="E310" i="8"/>
  <c r="G310" i="8" s="1"/>
  <c r="K309" i="8"/>
  <c r="E309" i="8"/>
  <c r="G309" i="8" s="1"/>
  <c r="K308" i="8"/>
  <c r="I308" i="8"/>
  <c r="E308" i="8"/>
  <c r="G308" i="8" s="1"/>
  <c r="K307" i="8"/>
  <c r="E307" i="8"/>
  <c r="K306" i="8"/>
  <c r="E306" i="8"/>
  <c r="G306" i="8" s="1"/>
  <c r="K305" i="8"/>
  <c r="E305" i="8"/>
  <c r="G305" i="8" s="1"/>
  <c r="K304" i="8"/>
  <c r="E304" i="8"/>
  <c r="G304" i="8" s="1"/>
  <c r="K303" i="8"/>
  <c r="E303" i="8"/>
  <c r="G303" i="8" s="1"/>
  <c r="K302" i="8"/>
  <c r="E302" i="8"/>
  <c r="G302" i="8" s="1"/>
  <c r="K301" i="8"/>
  <c r="E301" i="8"/>
  <c r="G301" i="8" s="1"/>
  <c r="K300" i="8"/>
  <c r="E300" i="8"/>
  <c r="G300" i="8" s="1"/>
  <c r="K299" i="8"/>
  <c r="E299" i="8"/>
  <c r="G299" i="8" s="1"/>
  <c r="K298" i="8"/>
  <c r="E298" i="8"/>
  <c r="G298" i="8" s="1"/>
  <c r="K297" i="8"/>
  <c r="E297" i="8"/>
  <c r="G297" i="8" s="1"/>
  <c r="K296" i="8"/>
  <c r="E296" i="8"/>
  <c r="G296" i="8" s="1"/>
  <c r="K295" i="8"/>
  <c r="E295" i="8"/>
  <c r="G295" i="8" s="1"/>
  <c r="K294" i="8"/>
  <c r="E294" i="8"/>
  <c r="G294" i="8" s="1"/>
  <c r="K293" i="8"/>
  <c r="E293" i="8"/>
  <c r="G293" i="8" s="1"/>
  <c r="K292" i="8"/>
  <c r="E292" i="8"/>
  <c r="G292" i="8" s="1"/>
  <c r="K291" i="8"/>
  <c r="E291" i="8"/>
  <c r="G291" i="8" s="1"/>
  <c r="K290" i="8"/>
  <c r="E290" i="8"/>
  <c r="G290" i="8" s="1"/>
  <c r="K289" i="8"/>
  <c r="E289" i="8"/>
  <c r="G289" i="8" s="1"/>
  <c r="K288" i="8"/>
  <c r="E288" i="8"/>
  <c r="G288" i="8" s="1"/>
  <c r="K287" i="8"/>
  <c r="E287" i="8"/>
  <c r="G287" i="8" s="1"/>
  <c r="K286" i="8"/>
  <c r="E286" i="8"/>
  <c r="G286" i="8" s="1"/>
  <c r="K285" i="8"/>
  <c r="E285" i="8"/>
  <c r="G285" i="8" s="1"/>
  <c r="K284" i="8"/>
  <c r="E284" i="8"/>
  <c r="G284" i="8" s="1"/>
  <c r="K283" i="8"/>
  <c r="E283" i="8"/>
  <c r="G283" i="8" s="1"/>
  <c r="K282" i="8"/>
  <c r="G282" i="8"/>
  <c r="E282" i="8"/>
  <c r="K281" i="8"/>
  <c r="G281" i="8"/>
  <c r="E281" i="8"/>
  <c r="K280" i="8"/>
  <c r="E280" i="8"/>
  <c r="G280" i="8" s="1"/>
  <c r="K279" i="8"/>
  <c r="E279" i="8"/>
  <c r="G279" i="8" s="1"/>
  <c r="K278" i="8"/>
  <c r="E278" i="8"/>
  <c r="G278" i="8" s="1"/>
  <c r="K277" i="8"/>
  <c r="E277" i="8"/>
  <c r="G277" i="8" s="1"/>
  <c r="K276" i="8"/>
  <c r="E276" i="8"/>
  <c r="G276" i="8" s="1"/>
  <c r="K275" i="8"/>
  <c r="E275" i="8"/>
  <c r="G275" i="8" s="1"/>
  <c r="K274" i="8"/>
  <c r="G274" i="8"/>
  <c r="E274" i="8"/>
  <c r="K273" i="8"/>
  <c r="G273" i="8"/>
  <c r="E273" i="8"/>
  <c r="K272" i="8"/>
  <c r="E272" i="8"/>
  <c r="G272" i="8" s="1"/>
  <c r="K271" i="8"/>
  <c r="E271" i="8"/>
  <c r="G271" i="8" s="1"/>
  <c r="K270" i="8"/>
  <c r="E270" i="8"/>
  <c r="G270" i="8" s="1"/>
  <c r="K269" i="8"/>
  <c r="E269" i="8"/>
  <c r="G269" i="8" s="1"/>
  <c r="K268" i="8"/>
  <c r="E268" i="8"/>
  <c r="G268" i="8" s="1"/>
  <c r="K267" i="8"/>
  <c r="E267" i="8"/>
  <c r="G267" i="8" s="1"/>
  <c r="K266" i="8"/>
  <c r="G266" i="8"/>
  <c r="E266" i="8"/>
  <c r="K265" i="8"/>
  <c r="G265" i="8"/>
  <c r="E265" i="8"/>
  <c r="K264" i="8"/>
  <c r="E264" i="8"/>
  <c r="G264" i="8" s="1"/>
  <c r="K263" i="8"/>
  <c r="E263" i="8"/>
  <c r="G263" i="8" s="1"/>
  <c r="K262" i="8"/>
  <c r="E262" i="8"/>
  <c r="G262" i="8" s="1"/>
  <c r="K261" i="8"/>
  <c r="E261" i="8"/>
  <c r="G261" i="8" s="1"/>
  <c r="K260" i="8"/>
  <c r="E260" i="8"/>
  <c r="G260" i="8" s="1"/>
  <c r="K259" i="8"/>
  <c r="E259" i="8"/>
  <c r="G259" i="8" s="1"/>
  <c r="K258" i="8"/>
  <c r="G258" i="8"/>
  <c r="E258" i="8"/>
  <c r="K257" i="8"/>
  <c r="G257" i="8"/>
  <c r="E257" i="8"/>
  <c r="K256" i="8"/>
  <c r="E256" i="8"/>
  <c r="G256" i="8" s="1"/>
  <c r="K255" i="8"/>
  <c r="E255" i="8"/>
  <c r="G255" i="8" s="1"/>
  <c r="K254" i="8"/>
  <c r="E254" i="8"/>
  <c r="G254" i="8" s="1"/>
  <c r="K253" i="8"/>
  <c r="E253" i="8"/>
  <c r="G253" i="8" s="1"/>
  <c r="K252" i="8"/>
  <c r="E252" i="8"/>
  <c r="G252" i="8" s="1"/>
  <c r="K251" i="8"/>
  <c r="E251" i="8"/>
  <c r="G251" i="8" s="1"/>
  <c r="K250" i="8"/>
  <c r="E250" i="8"/>
  <c r="G250" i="8" s="1"/>
  <c r="K249" i="8"/>
  <c r="E249" i="8"/>
  <c r="G249" i="8" s="1"/>
  <c r="K248" i="8"/>
  <c r="E248" i="8"/>
  <c r="G248" i="8" s="1"/>
  <c r="K247" i="8"/>
  <c r="E247" i="8"/>
  <c r="G247" i="8" s="1"/>
  <c r="K246" i="8"/>
  <c r="E246" i="8"/>
  <c r="G246" i="8" s="1"/>
  <c r="K245" i="8"/>
  <c r="E245" i="8"/>
  <c r="G245" i="8" s="1"/>
  <c r="K244" i="8"/>
  <c r="E244" i="8"/>
  <c r="G244" i="8" s="1"/>
  <c r="K243" i="8"/>
  <c r="E243" i="8"/>
  <c r="G243" i="8" s="1"/>
  <c r="K242" i="8"/>
  <c r="E242" i="8"/>
  <c r="G242" i="8" s="1"/>
  <c r="K241" i="8"/>
  <c r="E241" i="8"/>
  <c r="G241" i="8" s="1"/>
  <c r="K240" i="8"/>
  <c r="E240" i="8"/>
  <c r="G240" i="8" s="1"/>
  <c r="K239" i="8"/>
  <c r="E239" i="8"/>
  <c r="G239" i="8" s="1"/>
  <c r="K238" i="8"/>
  <c r="E238" i="8"/>
  <c r="G238" i="8" s="1"/>
  <c r="K237" i="8"/>
  <c r="E237" i="8"/>
  <c r="G237" i="8" s="1"/>
  <c r="K236" i="8"/>
  <c r="E236" i="8"/>
  <c r="G236" i="8" s="1"/>
  <c r="K235" i="8"/>
  <c r="E235" i="8"/>
  <c r="G235" i="8" s="1"/>
  <c r="K234" i="8"/>
  <c r="E234" i="8"/>
  <c r="G234" i="8" s="1"/>
  <c r="K233" i="8"/>
  <c r="E233" i="8"/>
  <c r="G233" i="8" s="1"/>
  <c r="K232" i="8"/>
  <c r="E232" i="8"/>
  <c r="G232" i="8" s="1"/>
  <c r="K231" i="8"/>
  <c r="E231" i="8"/>
  <c r="G231" i="8" s="1"/>
  <c r="K230" i="8"/>
  <c r="E230" i="8"/>
  <c r="G230" i="8" s="1"/>
  <c r="K229" i="8"/>
  <c r="E229" i="8"/>
  <c r="G229" i="8" s="1"/>
  <c r="K228" i="8"/>
  <c r="E228" i="8"/>
  <c r="G228" i="8" s="1"/>
  <c r="K227" i="8"/>
  <c r="E227" i="8"/>
  <c r="G227" i="8" s="1"/>
  <c r="K226" i="8"/>
  <c r="E226" i="8"/>
  <c r="G226" i="8" s="1"/>
  <c r="K225" i="8"/>
  <c r="E225" i="8"/>
  <c r="G225" i="8" s="1"/>
  <c r="K224" i="8"/>
  <c r="E224" i="8"/>
  <c r="G224" i="8" s="1"/>
  <c r="K223" i="8"/>
  <c r="E223" i="8"/>
  <c r="G223" i="8" s="1"/>
  <c r="K222" i="8"/>
  <c r="E222" i="8"/>
  <c r="G222" i="8" s="1"/>
  <c r="K221" i="8"/>
  <c r="E221" i="8"/>
  <c r="G221" i="8" s="1"/>
  <c r="K220" i="8"/>
  <c r="E220" i="8"/>
  <c r="G220" i="8" s="1"/>
  <c r="K219" i="8"/>
  <c r="E219" i="8"/>
  <c r="G219" i="8" s="1"/>
  <c r="K218" i="8"/>
  <c r="E218" i="8"/>
  <c r="G218" i="8" s="1"/>
  <c r="K217" i="8"/>
  <c r="E217" i="8"/>
  <c r="G217" i="8" s="1"/>
  <c r="K216" i="8"/>
  <c r="E216" i="8"/>
  <c r="G216" i="8" s="1"/>
  <c r="K215" i="8"/>
  <c r="E215" i="8"/>
  <c r="G215" i="8" s="1"/>
  <c r="K214" i="8"/>
  <c r="E214" i="8"/>
  <c r="G214" i="8" s="1"/>
  <c r="K213" i="8"/>
  <c r="E213" i="8"/>
  <c r="G213" i="8" s="1"/>
  <c r="K212" i="8"/>
  <c r="E212" i="8"/>
  <c r="G212" i="8" s="1"/>
  <c r="K211" i="8"/>
  <c r="E211" i="8"/>
  <c r="G211" i="8" s="1"/>
  <c r="K210" i="8"/>
  <c r="E210" i="8"/>
  <c r="G210" i="8" s="1"/>
  <c r="K209" i="8"/>
  <c r="E209" i="8"/>
  <c r="G209" i="8" s="1"/>
  <c r="K208" i="8"/>
  <c r="E208" i="8"/>
  <c r="G208" i="8" s="1"/>
  <c r="K207" i="8"/>
  <c r="E207" i="8"/>
  <c r="G207" i="8" s="1"/>
  <c r="K206" i="8"/>
  <c r="E206" i="8"/>
  <c r="G206" i="8" s="1"/>
  <c r="K205" i="8"/>
  <c r="E205" i="8"/>
  <c r="G205" i="8" s="1"/>
  <c r="K204" i="8"/>
  <c r="E204" i="8"/>
  <c r="G204" i="8" s="1"/>
  <c r="K203" i="8"/>
  <c r="E203" i="8"/>
  <c r="G203" i="8" s="1"/>
  <c r="K202" i="8"/>
  <c r="E202" i="8"/>
  <c r="G202" i="8" s="1"/>
  <c r="K201" i="8"/>
  <c r="E201" i="8"/>
  <c r="G201" i="8" s="1"/>
  <c r="K200" i="8"/>
  <c r="E200" i="8"/>
  <c r="G200" i="8" s="1"/>
  <c r="K199" i="8"/>
  <c r="E199" i="8"/>
  <c r="G199" i="8" s="1"/>
  <c r="K198" i="8"/>
  <c r="E198" i="8"/>
  <c r="G198" i="8" s="1"/>
  <c r="K197" i="8"/>
  <c r="E197" i="8"/>
  <c r="G197" i="8" s="1"/>
  <c r="K196" i="8"/>
  <c r="E196" i="8"/>
  <c r="G196" i="8" s="1"/>
  <c r="K195" i="8"/>
  <c r="E195" i="8"/>
  <c r="G195" i="8" s="1"/>
  <c r="K194" i="8"/>
  <c r="E194" i="8"/>
  <c r="G194" i="8" s="1"/>
  <c r="K193" i="8"/>
  <c r="E193" i="8"/>
  <c r="G193" i="8" s="1"/>
  <c r="K192" i="8"/>
  <c r="E192" i="8"/>
  <c r="G192" i="8" s="1"/>
  <c r="K191" i="8"/>
  <c r="E191" i="8"/>
  <c r="G191" i="8" s="1"/>
  <c r="K190" i="8"/>
  <c r="E190" i="8"/>
  <c r="G190" i="8" s="1"/>
  <c r="K189" i="8"/>
  <c r="E189" i="8"/>
  <c r="G189" i="8" s="1"/>
  <c r="K188" i="8"/>
  <c r="E188" i="8"/>
  <c r="G188" i="8" s="1"/>
  <c r="K187" i="8"/>
  <c r="E187" i="8"/>
  <c r="G187" i="8" s="1"/>
  <c r="K186" i="8"/>
  <c r="E186" i="8"/>
  <c r="G186" i="8" s="1"/>
  <c r="K185" i="8"/>
  <c r="E185" i="8"/>
  <c r="G185" i="8" s="1"/>
  <c r="K184" i="8"/>
  <c r="G184" i="8"/>
  <c r="E184" i="8"/>
  <c r="K183" i="8"/>
  <c r="E183" i="8"/>
  <c r="G183" i="8" s="1"/>
  <c r="K182" i="8"/>
  <c r="E182" i="8"/>
  <c r="G182" i="8" s="1"/>
  <c r="K181" i="8"/>
  <c r="E181" i="8"/>
  <c r="G181" i="8" s="1"/>
  <c r="K180" i="8"/>
  <c r="G180" i="8"/>
  <c r="E180" i="8"/>
  <c r="K179" i="8"/>
  <c r="E179" i="8"/>
  <c r="G179" i="8" s="1"/>
  <c r="K178" i="8"/>
  <c r="E178" i="8"/>
  <c r="G178" i="8" s="1"/>
  <c r="K177" i="8"/>
  <c r="E177" i="8"/>
  <c r="G177" i="8" s="1"/>
  <c r="K176" i="8"/>
  <c r="E176" i="8"/>
  <c r="G176" i="8" s="1"/>
  <c r="K175" i="8"/>
  <c r="E175" i="8"/>
  <c r="G175" i="8" s="1"/>
  <c r="K174" i="8"/>
  <c r="E174" i="8"/>
  <c r="G174" i="8" s="1"/>
  <c r="K173" i="8"/>
  <c r="E173" i="8"/>
  <c r="G173" i="8" s="1"/>
  <c r="K172" i="8"/>
  <c r="E172" i="8"/>
  <c r="G172" i="8" s="1"/>
  <c r="K171" i="8"/>
  <c r="E171" i="8"/>
  <c r="G171" i="8" s="1"/>
  <c r="K170" i="8"/>
  <c r="E170" i="8"/>
  <c r="G170" i="8" s="1"/>
  <c r="K169" i="8"/>
  <c r="E169" i="8"/>
  <c r="G169" i="8" s="1"/>
  <c r="K168" i="8"/>
  <c r="G168" i="8"/>
  <c r="E168" i="8"/>
  <c r="K167" i="8"/>
  <c r="E167" i="8"/>
  <c r="G167" i="8" s="1"/>
  <c r="K166" i="8"/>
  <c r="E166" i="8"/>
  <c r="G166" i="8" s="1"/>
  <c r="K165" i="8"/>
  <c r="E165" i="8"/>
  <c r="G165" i="8" s="1"/>
  <c r="K164" i="8"/>
  <c r="E164" i="8"/>
  <c r="G164" i="8" s="1"/>
  <c r="K163" i="8"/>
  <c r="E163" i="8"/>
  <c r="G163" i="8" s="1"/>
  <c r="K162" i="8"/>
  <c r="E162" i="8"/>
  <c r="G162" i="8" s="1"/>
  <c r="K161" i="8"/>
  <c r="E161" i="8"/>
  <c r="G161" i="8" s="1"/>
  <c r="K160" i="8"/>
  <c r="E160" i="8"/>
  <c r="G160" i="8" s="1"/>
  <c r="K159" i="8"/>
  <c r="E159" i="8"/>
  <c r="G159" i="8" s="1"/>
  <c r="K158" i="8"/>
  <c r="E158" i="8"/>
  <c r="G158" i="8" s="1"/>
  <c r="K157" i="8"/>
  <c r="E157" i="8"/>
  <c r="G157" i="8" s="1"/>
  <c r="K156" i="8"/>
  <c r="E156" i="8"/>
  <c r="G156" i="8" s="1"/>
  <c r="K155" i="8"/>
  <c r="E155" i="8"/>
  <c r="G155" i="8" s="1"/>
  <c r="K154" i="8"/>
  <c r="E154" i="8"/>
  <c r="G154" i="8" s="1"/>
  <c r="K153" i="8"/>
  <c r="E153" i="8"/>
  <c r="G153" i="8" s="1"/>
  <c r="K152" i="8"/>
  <c r="E152" i="8"/>
  <c r="G152" i="8" s="1"/>
  <c r="K151" i="8"/>
  <c r="E151" i="8"/>
  <c r="G151" i="8" s="1"/>
  <c r="K150" i="8"/>
  <c r="E150" i="8"/>
  <c r="G150" i="8" s="1"/>
  <c r="K149" i="8"/>
  <c r="E149" i="8"/>
  <c r="G149" i="8" s="1"/>
  <c r="K148" i="8"/>
  <c r="E148" i="8"/>
  <c r="G148" i="8" s="1"/>
  <c r="K147" i="8"/>
  <c r="E147" i="8"/>
  <c r="G147" i="8" s="1"/>
  <c r="K146" i="8"/>
  <c r="E146" i="8"/>
  <c r="G146" i="8" s="1"/>
  <c r="K145" i="8"/>
  <c r="E145" i="8"/>
  <c r="G145" i="8" s="1"/>
  <c r="K144" i="8"/>
  <c r="E144" i="8"/>
  <c r="G144" i="8" s="1"/>
  <c r="K143" i="8"/>
  <c r="E143" i="8"/>
  <c r="G143" i="8" s="1"/>
  <c r="K142" i="8"/>
  <c r="E142" i="8"/>
  <c r="G142" i="8" s="1"/>
  <c r="K141" i="8"/>
  <c r="E141" i="8"/>
  <c r="G141" i="8" s="1"/>
  <c r="K140" i="8"/>
  <c r="E140" i="8"/>
  <c r="G140" i="8" s="1"/>
  <c r="K139" i="8"/>
  <c r="E139" i="8"/>
  <c r="G139" i="8" s="1"/>
  <c r="K138" i="8"/>
  <c r="E138" i="8"/>
  <c r="G138" i="8" s="1"/>
  <c r="K137" i="8"/>
  <c r="E137" i="8"/>
  <c r="G137" i="8" s="1"/>
  <c r="K136" i="8"/>
  <c r="E136" i="8"/>
  <c r="G136" i="8" s="1"/>
  <c r="K135" i="8"/>
  <c r="E135" i="8"/>
  <c r="G135" i="8" s="1"/>
  <c r="K134" i="8"/>
  <c r="E134" i="8"/>
  <c r="G134" i="8" s="1"/>
  <c r="K133" i="8"/>
  <c r="E133" i="8"/>
  <c r="G133" i="8" s="1"/>
  <c r="K132" i="8"/>
  <c r="E132" i="8"/>
  <c r="K131" i="8"/>
  <c r="E131" i="8"/>
  <c r="K130" i="8"/>
  <c r="E130" i="8"/>
  <c r="K129" i="8"/>
  <c r="E129" i="8"/>
  <c r="K128" i="8"/>
  <c r="E128" i="8"/>
  <c r="K127" i="8"/>
  <c r="E127" i="8"/>
  <c r="K126" i="8"/>
  <c r="E126" i="8"/>
  <c r="G126" i="8" s="1"/>
  <c r="K125" i="8"/>
  <c r="E125" i="8"/>
  <c r="G125" i="8" s="1"/>
  <c r="K124" i="8"/>
  <c r="E124" i="8"/>
  <c r="G124" i="8" s="1"/>
  <c r="K123" i="8"/>
  <c r="E123" i="8"/>
  <c r="K122" i="8"/>
  <c r="E122" i="8"/>
  <c r="K121" i="8"/>
  <c r="E121" i="8"/>
  <c r="K120" i="8"/>
  <c r="E120" i="8"/>
  <c r="K119" i="8"/>
  <c r="E119" i="8"/>
  <c r="K118" i="8"/>
  <c r="E118" i="8"/>
  <c r="K117" i="8"/>
  <c r="E117" i="8"/>
  <c r="G117" i="8" s="1"/>
  <c r="K116" i="8"/>
  <c r="E116" i="8"/>
  <c r="G116" i="8" s="1"/>
  <c r="K115" i="8"/>
  <c r="E115" i="8"/>
  <c r="G115" i="8" s="1"/>
  <c r="K114" i="8"/>
  <c r="E114" i="8"/>
  <c r="K113" i="8"/>
  <c r="E113" i="8"/>
  <c r="K112" i="8"/>
  <c r="E112" i="8"/>
  <c r="K111" i="8"/>
  <c r="E111" i="8"/>
  <c r="K110" i="8"/>
  <c r="E110" i="8"/>
  <c r="K109" i="8"/>
  <c r="E109" i="8"/>
  <c r="K108" i="8"/>
  <c r="E108" i="8"/>
  <c r="G108" i="8" s="1"/>
  <c r="K107" i="8"/>
  <c r="E107" i="8"/>
  <c r="G107" i="8" s="1"/>
  <c r="K106" i="8"/>
  <c r="E106" i="8"/>
  <c r="G106" i="8" s="1"/>
  <c r="K105" i="8"/>
  <c r="E105" i="8"/>
  <c r="K104" i="8"/>
  <c r="E104" i="8"/>
  <c r="K103" i="8"/>
  <c r="E103" i="8"/>
  <c r="K102" i="8"/>
  <c r="E102" i="8"/>
  <c r="K101" i="8"/>
  <c r="E101" i="8"/>
  <c r="K100" i="8"/>
  <c r="E100" i="8"/>
  <c r="K99" i="8"/>
  <c r="E99" i="8"/>
  <c r="G99" i="8" s="1"/>
  <c r="K98" i="8"/>
  <c r="E98" i="8"/>
  <c r="G98" i="8" s="1"/>
  <c r="K97" i="8"/>
  <c r="E97" i="8"/>
  <c r="G97" i="8" s="1"/>
  <c r="K96" i="8"/>
  <c r="E96" i="8"/>
  <c r="K95" i="8"/>
  <c r="E95" i="8"/>
  <c r="K94" i="8"/>
  <c r="E94" i="8"/>
  <c r="K93" i="8"/>
  <c r="E93" i="8"/>
  <c r="K92" i="8"/>
  <c r="E92" i="8"/>
  <c r="K91" i="8"/>
  <c r="E91" i="8"/>
  <c r="K90" i="8"/>
  <c r="E90" i="8"/>
  <c r="G90" i="8" s="1"/>
  <c r="K89" i="8"/>
  <c r="E89" i="8"/>
  <c r="G89" i="8" s="1"/>
  <c r="K88" i="8"/>
  <c r="E88" i="8"/>
  <c r="G88" i="8" s="1"/>
  <c r="K87" i="8"/>
  <c r="E87" i="8"/>
  <c r="K86" i="8"/>
  <c r="E86" i="8"/>
  <c r="K85" i="8"/>
  <c r="E85" i="8"/>
  <c r="K84" i="8"/>
  <c r="E84" i="8"/>
  <c r="K83" i="8"/>
  <c r="E83" i="8"/>
  <c r="K82" i="8"/>
  <c r="E82" i="8"/>
  <c r="K81" i="8"/>
  <c r="E81" i="8"/>
  <c r="G81" i="8" s="1"/>
  <c r="K80" i="8"/>
  <c r="E80" i="8"/>
  <c r="G80" i="8" s="1"/>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G63" i="8" s="1"/>
  <c r="K62" i="8"/>
  <c r="E62" i="8"/>
  <c r="K61" i="8"/>
  <c r="E61" i="8"/>
  <c r="K60" i="8"/>
  <c r="E60" i="8"/>
  <c r="K59" i="8"/>
  <c r="E59" i="8"/>
  <c r="K58" i="8"/>
  <c r="E58" i="8"/>
  <c r="K57" i="8"/>
  <c r="E57" i="8"/>
  <c r="K56" i="8"/>
  <c r="E56" i="8"/>
  <c r="K55" i="8"/>
  <c r="E55" i="8"/>
  <c r="K54" i="8"/>
  <c r="E54" i="8"/>
  <c r="K53" i="8"/>
  <c r="E53" i="8"/>
  <c r="K52" i="8"/>
  <c r="E52" i="8"/>
  <c r="K51" i="8"/>
  <c r="E51" i="8"/>
  <c r="K50" i="8"/>
  <c r="E50" i="8"/>
  <c r="C315" i="8"/>
  <c r="C313" i="8"/>
  <c r="J303" i="8"/>
  <c r="I292" i="8"/>
  <c r="I285" i="8"/>
  <c r="J285" i="8"/>
  <c r="C281" i="8"/>
  <c r="J281" i="8"/>
  <c r="I278" i="8"/>
  <c r="J278" i="8"/>
  <c r="I274" i="8"/>
  <c r="J274" i="8"/>
  <c r="I270" i="8"/>
  <c r="I266" i="8"/>
  <c r="J266" i="8"/>
  <c r="C265" i="8"/>
  <c r="I255" i="8"/>
  <c r="J255" i="8"/>
  <c r="I252" i="8"/>
  <c r="J252" i="8"/>
  <c r="I248" i="8"/>
  <c r="J248" i="8"/>
  <c r="J246" i="8"/>
  <c r="I244" i="8"/>
  <c r="I243" i="8"/>
  <c r="J243" i="8"/>
  <c r="J241" i="8"/>
  <c r="C72" i="8"/>
  <c r="I71" i="8"/>
  <c r="J70" i="8"/>
  <c r="J68" i="8"/>
  <c r="J66" i="8"/>
  <c r="C65" i="8"/>
  <c r="J64" i="8"/>
  <c r="C63" i="8"/>
  <c r="J61" i="8"/>
  <c r="C60" i="8"/>
  <c r="J60" i="8"/>
  <c r="C56" i="8"/>
  <c r="C52" i="8"/>
  <c r="J52" i="8"/>
  <c r="J57" i="8" l="1"/>
  <c r="J63" i="8"/>
  <c r="J76" i="8"/>
  <c r="J78" i="8"/>
  <c r="J79" i="8"/>
  <c r="I79" i="8"/>
  <c r="C80" i="8"/>
  <c r="J81" i="8"/>
  <c r="I81" i="8"/>
  <c r="C82" i="8"/>
  <c r="C83" i="8"/>
  <c r="I83" i="8"/>
  <c r="I84" i="8"/>
  <c r="I86" i="8"/>
  <c r="I88" i="8"/>
  <c r="I90" i="8"/>
  <c r="J92" i="8"/>
  <c r="J94" i="8"/>
  <c r="J95" i="8"/>
  <c r="C97" i="8"/>
  <c r="I97" i="8"/>
  <c r="I98" i="8"/>
  <c r="J100" i="8"/>
  <c r="I100" i="8"/>
  <c r="J102" i="8"/>
  <c r="J103" i="8"/>
  <c r="C104" i="8"/>
  <c r="J105" i="8"/>
  <c r="I105" i="8"/>
  <c r="C106" i="8"/>
  <c r="C107" i="8"/>
  <c r="I107" i="8"/>
  <c r="J109" i="8"/>
  <c r="C110" i="8"/>
  <c r="J111" i="8"/>
  <c r="C112" i="8"/>
  <c r="C113" i="8"/>
  <c r="I113" i="8"/>
  <c r="I114" i="8"/>
  <c r="I116" i="8"/>
  <c r="I118" i="8"/>
  <c r="C120" i="8"/>
  <c r="C121" i="8"/>
  <c r="I121" i="8"/>
  <c r="C123" i="8"/>
  <c r="I123" i="8"/>
  <c r="I124" i="8"/>
  <c r="J126" i="8"/>
  <c r="C129" i="8"/>
  <c r="I129" i="8"/>
  <c r="I130" i="8"/>
  <c r="C133" i="8"/>
  <c r="I133" i="8"/>
  <c r="C135" i="8"/>
  <c r="I135" i="8"/>
  <c r="C136" i="8"/>
  <c r="J137" i="8"/>
  <c r="C139" i="8"/>
  <c r="I139" i="8"/>
  <c r="I140" i="8"/>
  <c r="I142" i="8"/>
  <c r="I144" i="8"/>
  <c r="C145" i="8"/>
  <c r="I145" i="8"/>
  <c r="I146" i="8"/>
  <c r="C148" i="8"/>
  <c r="J149" i="8"/>
  <c r="C154" i="8"/>
  <c r="J155" i="8"/>
  <c r="I158" i="8"/>
  <c r="I160" i="8"/>
  <c r="C162" i="8"/>
  <c r="I164" i="8"/>
  <c r="J166" i="8"/>
  <c r="J168" i="8"/>
  <c r="C171" i="8"/>
  <c r="I171" i="8"/>
  <c r="I172" i="8"/>
  <c r="J174" i="8"/>
  <c r="J175" i="8"/>
  <c r="C176" i="8"/>
  <c r="J177" i="8"/>
  <c r="I178" i="8"/>
  <c r="I180" i="8"/>
  <c r="C187" i="8"/>
  <c r="J188" i="8"/>
  <c r="C189" i="8"/>
  <c r="J190" i="8"/>
  <c r="C191" i="8"/>
  <c r="C192" i="8"/>
  <c r="I193" i="8"/>
  <c r="J195" i="8"/>
  <c r="J196" i="8"/>
  <c r="C198" i="8"/>
  <c r="I198" i="8"/>
  <c r="J199" i="8"/>
  <c r="J200" i="8"/>
  <c r="C202" i="8"/>
  <c r="I202" i="8"/>
  <c r="I203" i="8"/>
  <c r="J205" i="8"/>
  <c r="J207" i="8"/>
  <c r="J209" i="8"/>
  <c r="J210" i="8"/>
  <c r="I211" i="8"/>
  <c r="J213" i="8"/>
  <c r="I74" i="8"/>
  <c r="C76" i="8"/>
  <c r="J77" i="8"/>
  <c r="C78" i="8"/>
  <c r="C79" i="8"/>
  <c r="C81" i="8"/>
  <c r="J84" i="8"/>
  <c r="J86" i="8"/>
  <c r="J87" i="8"/>
  <c r="J88" i="8"/>
  <c r="J90" i="8"/>
  <c r="C92" i="8"/>
  <c r="J93" i="8"/>
  <c r="C94" i="8"/>
  <c r="C95" i="8"/>
  <c r="I95" i="8"/>
  <c r="I96" i="8"/>
  <c r="J98" i="8"/>
  <c r="J99" i="8"/>
  <c r="C100" i="8"/>
  <c r="C102" i="8"/>
  <c r="C103" i="8"/>
  <c r="I103" i="8"/>
  <c r="C105" i="8"/>
  <c r="I108" i="8"/>
  <c r="C109" i="8"/>
  <c r="I109" i="8"/>
  <c r="C111" i="8"/>
  <c r="I111" i="8"/>
  <c r="J114" i="8"/>
  <c r="J116" i="8"/>
  <c r="J118" i="8"/>
  <c r="I122" i="8"/>
  <c r="J124" i="8"/>
  <c r="J125" i="8"/>
  <c r="C126" i="8"/>
  <c r="I128" i="8"/>
  <c r="J130" i="8"/>
  <c r="J131" i="8"/>
  <c r="I132" i="8"/>
  <c r="I134" i="8"/>
  <c r="C137" i="8"/>
  <c r="I137" i="8"/>
  <c r="I138" i="8"/>
  <c r="J140" i="8"/>
  <c r="J142" i="8"/>
  <c r="J143" i="8"/>
  <c r="J144" i="8"/>
  <c r="J146" i="8"/>
  <c r="J147" i="8"/>
  <c r="C149" i="8"/>
  <c r="I149" i="8"/>
  <c r="I150" i="8"/>
  <c r="I152" i="8"/>
  <c r="C155" i="8"/>
  <c r="I155" i="8"/>
  <c r="I156" i="8"/>
  <c r="J158" i="8"/>
  <c r="J160" i="8"/>
  <c r="J161" i="8"/>
  <c r="I161" i="8"/>
  <c r="J163" i="8"/>
  <c r="J164" i="8"/>
  <c r="C166" i="8"/>
  <c r="J167" i="8"/>
  <c r="C168" i="8"/>
  <c r="J169" i="8"/>
  <c r="I170" i="8"/>
  <c r="J172" i="8"/>
  <c r="J173" i="8"/>
  <c r="C174" i="8"/>
  <c r="C175" i="8"/>
  <c r="I175" i="8"/>
  <c r="C177" i="8"/>
  <c r="I177" i="8"/>
  <c r="J178" i="8"/>
  <c r="J180" i="8"/>
  <c r="I182" i="8"/>
  <c r="I184" i="8"/>
  <c r="I185" i="8"/>
  <c r="C188" i="8"/>
  <c r="I188" i="8"/>
  <c r="C190" i="8"/>
  <c r="I190" i="8"/>
  <c r="J193" i="8"/>
  <c r="C195" i="8"/>
  <c r="C196" i="8"/>
  <c r="I196" i="8"/>
  <c r="I197" i="8"/>
  <c r="C199" i="8"/>
  <c r="C200" i="8"/>
  <c r="I200" i="8"/>
  <c r="I201" i="8"/>
  <c r="J203" i="8"/>
  <c r="J204" i="8"/>
  <c r="C205" i="8"/>
  <c r="J206" i="8"/>
  <c r="C207" i="8"/>
  <c r="J208" i="8"/>
  <c r="C209" i="8"/>
  <c r="C210" i="8"/>
  <c r="I210" i="8"/>
  <c r="J211" i="8"/>
  <c r="J212" i="8"/>
  <c r="C213" i="8"/>
  <c r="J214" i="8"/>
  <c r="J73" i="8"/>
  <c r="J74" i="8"/>
  <c r="J75" i="8"/>
  <c r="C77" i="8"/>
  <c r="I77" i="8"/>
  <c r="I80" i="8"/>
  <c r="I82" i="8"/>
  <c r="C84" i="8"/>
  <c r="J85" i="8"/>
  <c r="C86" i="8"/>
  <c r="C87" i="8"/>
  <c r="I87" i="8"/>
  <c r="C88" i="8"/>
  <c r="J89" i="8"/>
  <c r="C90" i="8"/>
  <c r="J91" i="8"/>
  <c r="C93" i="8"/>
  <c r="I93" i="8"/>
  <c r="J96" i="8"/>
  <c r="C98" i="8"/>
  <c r="C99" i="8"/>
  <c r="I99" i="8"/>
  <c r="J101" i="8"/>
  <c r="I104" i="8"/>
  <c r="I106" i="8"/>
  <c r="J108" i="8"/>
  <c r="I110" i="8"/>
  <c r="I112" i="8"/>
  <c r="C114" i="8"/>
  <c r="J115" i="8"/>
  <c r="C116" i="8"/>
  <c r="J117" i="8"/>
  <c r="C118" i="8"/>
  <c r="J119" i="8"/>
  <c r="I120" i="8"/>
  <c r="J122" i="8"/>
  <c r="C124" i="8"/>
  <c r="C125" i="8"/>
  <c r="I125" i="8"/>
  <c r="J127" i="8"/>
  <c r="J128" i="8"/>
  <c r="C130" i="8"/>
  <c r="C131" i="8"/>
  <c r="I131" i="8"/>
  <c r="J132" i="8"/>
  <c r="J134" i="8"/>
  <c r="I136" i="8"/>
  <c r="J138" i="8"/>
  <c r="C140" i="8"/>
  <c r="J141" i="8"/>
  <c r="C142" i="8"/>
  <c r="C143" i="8"/>
  <c r="I143" i="8"/>
  <c r="C144" i="8"/>
  <c r="C146" i="8"/>
  <c r="C147" i="8"/>
  <c r="I147" i="8"/>
  <c r="I148" i="8"/>
  <c r="J150" i="8"/>
  <c r="J151" i="8"/>
  <c r="J152" i="8"/>
  <c r="J153" i="8"/>
  <c r="I154" i="8"/>
  <c r="J156" i="8"/>
  <c r="J157" i="8"/>
  <c r="C158" i="8"/>
  <c r="J159" i="8"/>
  <c r="C160" i="8"/>
  <c r="C161" i="8"/>
  <c r="I162" i="8"/>
  <c r="C163" i="8"/>
  <c r="I163" i="8"/>
  <c r="C164" i="8"/>
  <c r="J165" i="8"/>
  <c r="C167" i="8"/>
  <c r="I167" i="8"/>
  <c r="C169" i="8"/>
  <c r="I169" i="8"/>
  <c r="J170" i="8"/>
  <c r="C172" i="8"/>
  <c r="C173" i="8"/>
  <c r="I173" i="8"/>
  <c r="I176" i="8"/>
  <c r="C178" i="8"/>
  <c r="J179" i="8"/>
  <c r="C180" i="8"/>
  <c r="J181" i="8"/>
  <c r="J182" i="8"/>
  <c r="J183" i="8"/>
  <c r="J184" i="8"/>
  <c r="J185" i="8"/>
  <c r="J186" i="8"/>
  <c r="I186" i="8"/>
  <c r="I187" i="8"/>
  <c r="I189" i="8"/>
  <c r="I191" i="8"/>
  <c r="C193" i="8"/>
  <c r="J194" i="8"/>
  <c r="J197" i="8"/>
  <c r="J201" i="8"/>
  <c r="C203" i="8"/>
  <c r="C204" i="8"/>
  <c r="I204" i="8"/>
  <c r="C206" i="8"/>
  <c r="I206" i="8"/>
  <c r="C208" i="8"/>
  <c r="I208" i="8"/>
  <c r="C211" i="8"/>
  <c r="J51" i="8"/>
  <c r="J53" i="8"/>
  <c r="I59" i="8"/>
  <c r="I63" i="8"/>
  <c r="C75" i="8"/>
  <c r="I75" i="8"/>
  <c r="I76" i="8"/>
  <c r="I78" i="8"/>
  <c r="J80" i="8"/>
  <c r="J82" i="8"/>
  <c r="J83" i="8"/>
  <c r="C85" i="8"/>
  <c r="I85" i="8"/>
  <c r="C89" i="8"/>
  <c r="I89" i="8"/>
  <c r="C91" i="8"/>
  <c r="I91" i="8"/>
  <c r="I92" i="8"/>
  <c r="I94" i="8"/>
  <c r="C96" i="8"/>
  <c r="J97" i="8"/>
  <c r="C101" i="8"/>
  <c r="I101" i="8"/>
  <c r="I102" i="8"/>
  <c r="J104" i="8"/>
  <c r="J106" i="8"/>
  <c r="J107" i="8"/>
  <c r="C108" i="8"/>
  <c r="J110" i="8"/>
  <c r="J112" i="8"/>
  <c r="J113" i="8"/>
  <c r="C115" i="8"/>
  <c r="I115" i="8"/>
  <c r="C117" i="8"/>
  <c r="I117" i="8"/>
  <c r="C119" i="8"/>
  <c r="I119" i="8"/>
  <c r="J120" i="8"/>
  <c r="J121" i="8"/>
  <c r="C122" i="8"/>
  <c r="J123" i="8"/>
  <c r="I126" i="8"/>
  <c r="C127" i="8"/>
  <c r="I127" i="8"/>
  <c r="C128" i="8"/>
  <c r="J129" i="8"/>
  <c r="C132" i="8"/>
  <c r="J133" i="8"/>
  <c r="C134" i="8"/>
  <c r="J135" i="8"/>
  <c r="J136" i="8"/>
  <c r="C138" i="8"/>
  <c r="J139" i="8"/>
  <c r="C141" i="8"/>
  <c r="I141" i="8"/>
  <c r="J145" i="8"/>
  <c r="J148" i="8"/>
  <c r="C150" i="8"/>
  <c r="C151" i="8"/>
  <c r="I151" i="8"/>
  <c r="C152" i="8"/>
  <c r="C153" i="8"/>
  <c r="I153" i="8"/>
  <c r="J154" i="8"/>
  <c r="C156" i="8"/>
  <c r="C157" i="8"/>
  <c r="I157" i="8"/>
  <c r="C159" i="8"/>
  <c r="I159" i="8"/>
  <c r="J162" i="8"/>
  <c r="C165" i="8"/>
  <c r="I165" i="8"/>
  <c r="I166" i="8"/>
  <c r="I168" i="8"/>
  <c r="C170" i="8"/>
  <c r="J171" i="8"/>
  <c r="I174" i="8"/>
  <c r="J176" i="8"/>
  <c r="C179" i="8"/>
  <c r="I179" i="8"/>
  <c r="C181" i="8"/>
  <c r="I181" i="8"/>
  <c r="C182" i="8"/>
  <c r="C183" i="8"/>
  <c r="I183" i="8"/>
  <c r="C184" i="8"/>
  <c r="C185" i="8"/>
  <c r="C186" i="8"/>
  <c r="J187" i="8"/>
  <c r="J189" i="8"/>
  <c r="J191" i="8"/>
  <c r="J192" i="8"/>
  <c r="I192" i="8"/>
  <c r="C194" i="8"/>
  <c r="I194" i="8"/>
  <c r="I195" i="8"/>
  <c r="C197" i="8"/>
  <c r="J198" i="8"/>
  <c r="I199" i="8"/>
  <c r="C201" i="8"/>
  <c r="J202" i="8"/>
  <c r="I205" i="8"/>
  <c r="I207" i="8"/>
  <c r="I209" i="8"/>
  <c r="I213" i="8"/>
  <c r="J215" i="8"/>
  <c r="J216" i="8"/>
  <c r="C212" i="8"/>
  <c r="I212" i="8"/>
  <c r="C214" i="8"/>
  <c r="I214" i="8"/>
  <c r="I215" i="8"/>
  <c r="C220" i="8"/>
  <c r="I220" i="8"/>
  <c r="J221" i="8"/>
  <c r="I221" i="8"/>
  <c r="C224" i="8"/>
  <c r="I225" i="8"/>
  <c r="C226" i="8"/>
  <c r="I226" i="8"/>
  <c r="C228" i="8"/>
  <c r="I228" i="8"/>
  <c r="J229" i="8"/>
  <c r="I229" i="8"/>
  <c r="I231" i="8"/>
  <c r="C237" i="8"/>
  <c r="J238" i="8"/>
  <c r="J239" i="8"/>
  <c r="J240" i="8"/>
  <c r="I246" i="8"/>
  <c r="I254" i="8"/>
  <c r="J259" i="8"/>
  <c r="I261" i="8"/>
  <c r="C262" i="8"/>
  <c r="C266" i="8"/>
  <c r="J267" i="8"/>
  <c r="J268" i="8"/>
  <c r="J269" i="8"/>
  <c r="C273" i="8"/>
  <c r="J276" i="8"/>
  <c r="I277" i="8"/>
  <c r="I280" i="8"/>
  <c r="J291" i="8"/>
  <c r="J292" i="8"/>
  <c r="C294" i="8"/>
  <c r="I298" i="8"/>
  <c r="I299" i="8"/>
  <c r="I309" i="8"/>
  <c r="I310" i="8"/>
  <c r="I311" i="8"/>
  <c r="I312" i="8"/>
  <c r="I313" i="8"/>
  <c r="I314" i="8"/>
  <c r="I217" i="8"/>
  <c r="J219" i="8"/>
  <c r="I219" i="8"/>
  <c r="C221" i="8"/>
  <c r="J225" i="8"/>
  <c r="C229" i="8"/>
  <c r="J230" i="8"/>
  <c r="J231" i="8"/>
  <c r="I233" i="8"/>
  <c r="I235" i="8"/>
  <c r="C243" i="8"/>
  <c r="J244" i="8"/>
  <c r="C246" i="8"/>
  <c r="I247" i="8"/>
  <c r="I250" i="8"/>
  <c r="C253" i="8"/>
  <c r="J254" i="8"/>
  <c r="I256" i="8"/>
  <c r="I257" i="8"/>
  <c r="C261" i="8"/>
  <c r="C267" i="8"/>
  <c r="C268" i="8"/>
  <c r="C276" i="8"/>
  <c r="J280" i="8"/>
  <c r="I281" i="8"/>
  <c r="I283" i="8"/>
  <c r="I284" i="8"/>
  <c r="I286" i="8"/>
  <c r="C288" i="8"/>
  <c r="C289" i="8"/>
  <c r="I296" i="8"/>
  <c r="I297" i="8"/>
  <c r="J298" i="8"/>
  <c r="J299" i="8"/>
  <c r="C301" i="8"/>
  <c r="J304" i="8"/>
  <c r="I305" i="8"/>
  <c r="J308" i="8"/>
  <c r="J309" i="8"/>
  <c r="J310" i="8"/>
  <c r="J311" i="8"/>
  <c r="J312" i="8"/>
  <c r="J313" i="8"/>
  <c r="J314" i="8"/>
  <c r="C215" i="8"/>
  <c r="C216" i="8"/>
  <c r="I216" i="8"/>
  <c r="J217" i="8"/>
  <c r="J218" i="8"/>
  <c r="C219" i="8"/>
  <c r="J222" i="8"/>
  <c r="J223" i="8"/>
  <c r="I223" i="8"/>
  <c r="C225" i="8"/>
  <c r="J227" i="8"/>
  <c r="I227" i="8"/>
  <c r="C230" i="8"/>
  <c r="I230" i="8"/>
  <c r="C231" i="8"/>
  <c r="J232" i="8"/>
  <c r="J233" i="8"/>
  <c r="J234" i="8"/>
  <c r="J235" i="8"/>
  <c r="J236" i="8"/>
  <c r="I237" i="8"/>
  <c r="J250" i="8"/>
  <c r="I251" i="8"/>
  <c r="C254" i="8"/>
  <c r="C255" i="8"/>
  <c r="J256" i="8"/>
  <c r="J257" i="8"/>
  <c r="J258" i="8"/>
  <c r="I262" i="8"/>
  <c r="I264" i="8"/>
  <c r="J270" i="8"/>
  <c r="I272" i="8"/>
  <c r="C274" i="8"/>
  <c r="I279" i="8"/>
  <c r="C280" i="8"/>
  <c r="J283" i="8"/>
  <c r="J284" i="8"/>
  <c r="J286" i="8"/>
  <c r="J290" i="8"/>
  <c r="I293" i="8"/>
  <c r="J296" i="8"/>
  <c r="J297" i="8"/>
  <c r="C298" i="8"/>
  <c r="C299" i="8"/>
  <c r="I300" i="8"/>
  <c r="J305" i="8"/>
  <c r="C308" i="8"/>
  <c r="C217" i="8"/>
  <c r="C218" i="8"/>
  <c r="I218" i="8"/>
  <c r="J220" i="8"/>
  <c r="C222" i="8"/>
  <c r="I222" i="8"/>
  <c r="C223" i="8"/>
  <c r="J224" i="8"/>
  <c r="I224" i="8"/>
  <c r="J226" i="8"/>
  <c r="C227" i="8"/>
  <c r="J228" i="8"/>
  <c r="C232" i="8"/>
  <c r="I232" i="8"/>
  <c r="C233" i="8"/>
  <c r="C234" i="8"/>
  <c r="I234" i="8"/>
  <c r="C235" i="8"/>
  <c r="C236" i="8"/>
  <c r="I236" i="8"/>
  <c r="J237" i="8"/>
  <c r="I239" i="8"/>
  <c r="I241" i="8"/>
  <c r="I245" i="8"/>
  <c r="C249" i="8"/>
  <c r="C250" i="8"/>
  <c r="C256" i="8"/>
  <c r="C257" i="8"/>
  <c r="I259" i="8"/>
  <c r="I260" i="8"/>
  <c r="J262" i="8"/>
  <c r="J264" i="8"/>
  <c r="I267" i="8"/>
  <c r="I268" i="8"/>
  <c r="C270" i="8"/>
  <c r="I273" i="8"/>
  <c r="J275" i="8"/>
  <c r="I276" i="8"/>
  <c r="J279" i="8"/>
  <c r="C282" i="8"/>
  <c r="C283" i="8"/>
  <c r="C285" i="8"/>
  <c r="C286" i="8"/>
  <c r="I291" i="8"/>
  <c r="I294" i="8"/>
  <c r="C296" i="8"/>
  <c r="C297" i="8"/>
  <c r="C300" i="8"/>
  <c r="C305" i="8"/>
  <c r="C238" i="8"/>
  <c r="I238" i="8"/>
  <c r="C239" i="8"/>
  <c r="C240" i="8"/>
  <c r="I240" i="8"/>
  <c r="J242" i="8"/>
  <c r="C244" i="8"/>
  <c r="J245" i="8"/>
  <c r="J247" i="8"/>
  <c r="I249" i="8"/>
  <c r="J251" i="8"/>
  <c r="C258" i="8"/>
  <c r="I258" i="8"/>
  <c r="C259" i="8"/>
  <c r="J260" i="8"/>
  <c r="J263" i="8"/>
  <c r="C264" i="8"/>
  <c r="J265" i="8"/>
  <c r="C269" i="8"/>
  <c r="I269" i="8"/>
  <c r="J271" i="8"/>
  <c r="J272" i="8"/>
  <c r="C275" i="8"/>
  <c r="I275" i="8"/>
  <c r="J277" i="8"/>
  <c r="C279" i="8"/>
  <c r="I282" i="8"/>
  <c r="C284" i="8"/>
  <c r="J287" i="8"/>
  <c r="I287" i="8"/>
  <c r="C290" i="8"/>
  <c r="I290" i="8"/>
  <c r="C291" i="8"/>
  <c r="C292" i="8"/>
  <c r="J293" i="8"/>
  <c r="J295" i="8"/>
  <c r="I295" i="8"/>
  <c r="J302" i="8"/>
  <c r="I303" i="8"/>
  <c r="C304" i="8"/>
  <c r="I304" i="8"/>
  <c r="J306" i="8"/>
  <c r="C309" i="8"/>
  <c r="C310" i="8"/>
  <c r="C311" i="8"/>
  <c r="C312" i="8"/>
  <c r="C314" i="8"/>
  <c r="I289" i="8"/>
  <c r="C241" i="8"/>
  <c r="C242" i="8"/>
  <c r="I242" i="8"/>
  <c r="C245" i="8"/>
  <c r="C247" i="8"/>
  <c r="C248" i="8"/>
  <c r="J249" i="8"/>
  <c r="C251" i="8"/>
  <c r="C252" i="8"/>
  <c r="J253" i="8"/>
  <c r="I253" i="8"/>
  <c r="C260" i="8"/>
  <c r="J261" i="8"/>
  <c r="C263" i="8"/>
  <c r="I263" i="8"/>
  <c r="I265" i="8"/>
  <c r="C271" i="8"/>
  <c r="I271" i="8"/>
  <c r="C272" i="8"/>
  <c r="J273" i="8"/>
  <c r="C277" i="8"/>
  <c r="C278" i="8"/>
  <c r="J282" i="8"/>
  <c r="C287" i="8"/>
  <c r="J288" i="8"/>
  <c r="I288" i="8"/>
  <c r="J289" i="8"/>
  <c r="C293" i="8"/>
  <c r="J294" i="8"/>
  <c r="C295" i="8"/>
  <c r="J300" i="8"/>
  <c r="J301" i="8"/>
  <c r="I301" i="8"/>
  <c r="C302" i="8"/>
  <c r="I302" i="8"/>
  <c r="C303" i="8"/>
  <c r="C306" i="8"/>
  <c r="I306" i="8"/>
  <c r="J59" i="8"/>
  <c r="J58" i="8"/>
  <c r="C74" i="8"/>
  <c r="J315" i="8"/>
  <c r="I315" i="8"/>
  <c r="G79" i="8"/>
  <c r="I73" i="8"/>
  <c r="C73" i="8"/>
  <c r="I72" i="8"/>
  <c r="J72" i="8"/>
  <c r="J71" i="8"/>
  <c r="C71" i="8"/>
  <c r="G71" i="8"/>
  <c r="I70" i="8"/>
  <c r="G70" i="8"/>
  <c r="C70" i="8"/>
  <c r="I69" i="8"/>
  <c r="J69" i="8"/>
  <c r="C69" i="8"/>
  <c r="I68" i="8"/>
  <c r="C68" i="8"/>
  <c r="J67" i="8"/>
  <c r="I67" i="8"/>
  <c r="C67" i="8"/>
  <c r="I66" i="8"/>
  <c r="C66" i="8"/>
  <c r="J65" i="8"/>
  <c r="I65" i="8"/>
  <c r="I64" i="8"/>
  <c r="C64" i="8"/>
  <c r="J62" i="8"/>
  <c r="I62" i="8"/>
  <c r="C62" i="8"/>
  <c r="G62" i="8"/>
  <c r="I61" i="8"/>
  <c r="C61" i="8"/>
  <c r="I60" i="8"/>
  <c r="G59" i="8"/>
  <c r="C59" i="8"/>
  <c r="I58" i="8"/>
  <c r="I57" i="8"/>
  <c r="J56" i="8"/>
  <c r="I56" i="8"/>
  <c r="C58" i="8"/>
  <c r="C57" i="8"/>
  <c r="G61" i="8"/>
  <c r="I55" i="8"/>
  <c r="J55" i="8"/>
  <c r="C55" i="8"/>
  <c r="J54" i="8"/>
  <c r="C54" i="8"/>
  <c r="C53" i="8"/>
  <c r="C51" i="8"/>
  <c r="J50" i="8"/>
  <c r="G313" i="8"/>
  <c r="I307" i="8"/>
  <c r="J307" i="8"/>
  <c r="C307" i="8"/>
  <c r="C50" i="8"/>
  <c r="I52" i="8"/>
  <c r="I54" i="8"/>
  <c r="I53" i="8"/>
  <c r="I50" i="8"/>
  <c r="I51" i="8"/>
  <c r="G58" i="8" l="1"/>
  <c r="G57" i="8"/>
  <c r="G84" i="10" l="1"/>
  <c r="G85" i="10" s="1"/>
  <c r="I84" i="10"/>
  <c r="I85" i="10" s="1"/>
  <c r="E84" i="10"/>
  <c r="E85" i="10" s="1"/>
  <c r="C84" i="10"/>
  <c r="C85" i="10" s="1"/>
  <c r="E78" i="10" l="1"/>
  <c r="I78" i="10"/>
  <c r="C78" i="10"/>
  <c r="S52" i="10" l="1"/>
  <c r="S51" i="10"/>
  <c r="M35" i="10" l="1"/>
  <c r="M36" i="10" s="1"/>
  <c r="I35" i="10"/>
  <c r="I36" i="10" s="1"/>
  <c r="E35" i="10"/>
  <c r="E36" i="10" s="1"/>
  <c r="C35" i="10"/>
  <c r="C36" i="10" s="1"/>
  <c r="O34" i="10"/>
  <c r="O35" i="10" s="1"/>
  <c r="O36" i="10" s="1"/>
  <c r="K34" i="10"/>
  <c r="K35" i="10" s="1"/>
  <c r="G34" i="10"/>
  <c r="G35" i="10" s="1"/>
  <c r="G36" i="10" s="1"/>
  <c r="H106" i="8" l="1"/>
  <c r="H107" i="8"/>
  <c r="H154" i="8"/>
  <c r="H192" i="8"/>
  <c r="H137" i="8"/>
  <c r="H149" i="8"/>
  <c r="H155" i="8"/>
  <c r="H168" i="8"/>
  <c r="H175" i="8"/>
  <c r="H188" i="8"/>
  <c r="H190" i="8"/>
  <c r="H200" i="8"/>
  <c r="H207" i="8"/>
  <c r="H90" i="8"/>
  <c r="H158" i="8"/>
  <c r="H161" i="8"/>
  <c r="H172" i="8"/>
  <c r="H204" i="8"/>
  <c r="H208" i="8"/>
  <c r="H115" i="8"/>
  <c r="H156" i="8"/>
  <c r="H212" i="8"/>
  <c r="H220" i="8"/>
  <c r="H237" i="8"/>
  <c r="H294" i="8"/>
  <c r="H276" i="8"/>
  <c r="H225" i="8"/>
  <c r="H255" i="8"/>
  <c r="H280" i="8"/>
  <c r="H299" i="8"/>
  <c r="H236" i="8"/>
  <c r="H250" i="8"/>
  <c r="H257" i="8"/>
  <c r="H286" i="8"/>
  <c r="H305" i="8"/>
  <c r="H238" i="8"/>
  <c r="H239" i="8"/>
  <c r="H275" i="8"/>
  <c r="H291" i="8"/>
  <c r="H133" i="8"/>
  <c r="H135" i="8"/>
  <c r="H189" i="8"/>
  <c r="H81" i="8"/>
  <c r="H166" i="8"/>
  <c r="H174" i="8"/>
  <c r="H177" i="8"/>
  <c r="H196" i="8"/>
  <c r="H209" i="8"/>
  <c r="H213" i="8"/>
  <c r="H116" i="8"/>
  <c r="H125" i="8"/>
  <c r="H140" i="8"/>
  <c r="H143" i="8"/>
  <c r="H163" i="8"/>
  <c r="H193" i="8"/>
  <c r="H203" i="8"/>
  <c r="H89" i="8"/>
  <c r="H151" i="8"/>
  <c r="H159" i="8"/>
  <c r="H183" i="8"/>
  <c r="H186" i="8"/>
  <c r="H197" i="8"/>
  <c r="H224" i="8"/>
  <c r="H228" i="8"/>
  <c r="H266" i="8"/>
  <c r="H221" i="8"/>
  <c r="H246" i="8"/>
  <c r="H253" i="8"/>
  <c r="H261" i="8"/>
  <c r="H216" i="8"/>
  <c r="H219" i="8"/>
  <c r="H230" i="8"/>
  <c r="H254" i="8"/>
  <c r="H274" i="8"/>
  <c r="H308" i="8"/>
  <c r="H222" i="8"/>
  <c r="H233" i="8"/>
  <c r="H235" i="8"/>
  <c r="H256" i="8"/>
  <c r="H297" i="8"/>
  <c r="H80" i="8"/>
  <c r="H97" i="8"/>
  <c r="H139" i="8"/>
  <c r="H171" i="8"/>
  <c r="H176" i="8"/>
  <c r="H191" i="8"/>
  <c r="H79" i="8"/>
  <c r="H195" i="8"/>
  <c r="H210" i="8"/>
  <c r="H98" i="8"/>
  <c r="H99" i="8"/>
  <c r="H142" i="8"/>
  <c r="H167" i="8"/>
  <c r="H173" i="8"/>
  <c r="H180" i="8"/>
  <c r="H206" i="8"/>
  <c r="H117" i="8"/>
  <c r="H134" i="8"/>
  <c r="H150" i="8"/>
  <c r="H152" i="8"/>
  <c r="H157" i="8"/>
  <c r="H179" i="8"/>
  <c r="H181" i="8"/>
  <c r="H182" i="8"/>
  <c r="H184" i="8"/>
  <c r="H194" i="8"/>
  <c r="H201" i="8"/>
  <c r="H214" i="8"/>
  <c r="H226" i="8"/>
  <c r="H229" i="8"/>
  <c r="H243" i="8"/>
  <c r="H288" i="8"/>
  <c r="H215" i="8"/>
  <c r="H231" i="8"/>
  <c r="H298" i="8"/>
  <c r="H217" i="8"/>
  <c r="H227" i="8"/>
  <c r="H234" i="8"/>
  <c r="H283" i="8"/>
  <c r="H285" i="8"/>
  <c r="H296" i="8"/>
  <c r="H300" i="8"/>
  <c r="H244" i="8"/>
  <c r="H258" i="8"/>
  <c r="H279" i="8"/>
  <c r="H136" i="8"/>
  <c r="H145" i="8"/>
  <c r="H148" i="8"/>
  <c r="H162" i="8"/>
  <c r="H187" i="8"/>
  <c r="H198" i="8"/>
  <c r="H202" i="8"/>
  <c r="H126" i="8"/>
  <c r="H199" i="8"/>
  <c r="H205" i="8"/>
  <c r="H88" i="8"/>
  <c r="H124" i="8"/>
  <c r="H144" i="8"/>
  <c r="H146" i="8"/>
  <c r="H147" i="8"/>
  <c r="H160" i="8"/>
  <c r="H164" i="8"/>
  <c r="H169" i="8"/>
  <c r="H178" i="8"/>
  <c r="H211" i="8"/>
  <c r="H108" i="8"/>
  <c r="H138" i="8"/>
  <c r="H141" i="8"/>
  <c r="H153" i="8"/>
  <c r="H165" i="8"/>
  <c r="H170" i="8"/>
  <c r="H185" i="8"/>
  <c r="H262" i="8"/>
  <c r="H273" i="8"/>
  <c r="H267" i="8"/>
  <c r="H268" i="8"/>
  <c r="H289" i="8"/>
  <c r="H301" i="8"/>
  <c r="H218" i="8"/>
  <c r="H223" i="8"/>
  <c r="H232" i="8"/>
  <c r="H249" i="8"/>
  <c r="H270" i="8"/>
  <c r="H282" i="8"/>
  <c r="H240" i="8"/>
  <c r="H259" i="8"/>
  <c r="H264" i="8"/>
  <c r="H269" i="8"/>
  <c r="H284" i="8"/>
  <c r="H290" i="8"/>
  <c r="H292" i="8"/>
  <c r="H311" i="8"/>
  <c r="H247" i="8"/>
  <c r="H251" i="8"/>
  <c r="H260" i="8"/>
  <c r="H278" i="8"/>
  <c r="H302" i="8"/>
  <c r="H303" i="8"/>
  <c r="H315" i="8"/>
  <c r="H71" i="8"/>
  <c r="H61" i="8"/>
  <c r="H59" i="8"/>
  <c r="H313" i="8"/>
  <c r="H263" i="8"/>
  <c r="H293" i="8"/>
  <c r="H295" i="8"/>
  <c r="H70" i="8"/>
  <c r="H58" i="8"/>
  <c r="H309" i="8"/>
  <c r="H312" i="8"/>
  <c r="H314" i="8"/>
  <c r="H241" i="8"/>
  <c r="H245" i="8"/>
  <c r="H271" i="8"/>
  <c r="H281" i="8"/>
  <c r="H62" i="8"/>
  <c r="H57" i="8"/>
  <c r="H63" i="8"/>
  <c r="H304" i="8"/>
  <c r="H310" i="8"/>
  <c r="H242" i="8"/>
  <c r="H248" i="8"/>
  <c r="H252" i="8"/>
  <c r="H265" i="8"/>
  <c r="H272" i="8"/>
  <c r="H277" i="8"/>
  <c r="H287" i="8"/>
  <c r="H306" i="8"/>
  <c r="M39" i="10"/>
  <c r="K36" i="10"/>
  <c r="K39" i="10"/>
  <c r="I39" i="10"/>
  <c r="G39" i="10"/>
  <c r="M19" i="8"/>
  <c r="R16" i="8"/>
  <c r="O19" i="8"/>
  <c r="G14" i="10"/>
  <c r="G68" i="10" s="1"/>
  <c r="Q53" i="10"/>
  <c r="Q52" i="10"/>
  <c r="Q51" i="10"/>
  <c r="Q50" i="10"/>
  <c r="Q49" i="10"/>
  <c r="Q48" i="10"/>
  <c r="Q47" i="10"/>
  <c r="Q46" i="10"/>
  <c r="Q45" i="10"/>
  <c r="I14" i="10"/>
  <c r="I68" i="10" s="1"/>
  <c r="E14" i="10"/>
  <c r="C14" i="10"/>
  <c r="R113" i="8"/>
  <c r="H132" i="8" l="1"/>
  <c r="G132" i="8"/>
  <c r="H131" i="8"/>
  <c r="G131" i="8"/>
  <c r="H130" i="8"/>
  <c r="G130" i="8"/>
  <c r="H129" i="8"/>
  <c r="G129" i="8"/>
  <c r="H128" i="8"/>
  <c r="G128" i="8"/>
  <c r="H127" i="8"/>
  <c r="G127" i="8"/>
  <c r="H123" i="8"/>
  <c r="G123" i="8"/>
  <c r="H122" i="8"/>
  <c r="G122" i="8"/>
  <c r="H121" i="8"/>
  <c r="G121" i="8"/>
  <c r="H120" i="8"/>
  <c r="G120" i="8"/>
  <c r="H119" i="8"/>
  <c r="G119" i="8"/>
  <c r="H118" i="8"/>
  <c r="G118" i="8"/>
  <c r="H114" i="8"/>
  <c r="G114" i="8"/>
  <c r="H113" i="8"/>
  <c r="G113" i="8"/>
  <c r="H112" i="8"/>
  <c r="G112" i="8"/>
  <c r="H111" i="8"/>
  <c r="G111" i="8"/>
  <c r="H110" i="8"/>
  <c r="G110" i="8"/>
  <c r="H109" i="8"/>
  <c r="G109" i="8"/>
  <c r="H105" i="8"/>
  <c r="G105" i="8"/>
  <c r="H104" i="8"/>
  <c r="G104" i="8"/>
  <c r="H103" i="8"/>
  <c r="G103" i="8"/>
  <c r="H102" i="8"/>
  <c r="G102" i="8"/>
  <c r="H101" i="8"/>
  <c r="G101" i="8"/>
  <c r="H100" i="8"/>
  <c r="G100" i="8"/>
  <c r="H96" i="8"/>
  <c r="G96" i="8"/>
  <c r="H95" i="8"/>
  <c r="G95" i="8"/>
  <c r="H94" i="8"/>
  <c r="G94" i="8"/>
  <c r="H93" i="8"/>
  <c r="G93" i="8"/>
  <c r="H92" i="8"/>
  <c r="G92" i="8"/>
  <c r="H91" i="8"/>
  <c r="G91" i="8"/>
  <c r="H87" i="8"/>
  <c r="G87" i="8"/>
  <c r="H86" i="8"/>
  <c r="G86" i="8"/>
  <c r="H85" i="8"/>
  <c r="G85" i="8"/>
  <c r="H84" i="8"/>
  <c r="G84" i="8"/>
  <c r="H83" i="8"/>
  <c r="G83" i="8"/>
  <c r="H82" i="8"/>
  <c r="G82" i="8"/>
  <c r="H78" i="8"/>
  <c r="G78" i="8"/>
  <c r="H77" i="8"/>
  <c r="G77" i="8"/>
  <c r="H76" i="8"/>
  <c r="G76" i="8"/>
  <c r="H75" i="8"/>
  <c r="G75" i="8"/>
  <c r="H74" i="8"/>
  <c r="G74" i="8"/>
  <c r="H73" i="8"/>
  <c r="G73" i="8"/>
  <c r="H69" i="8"/>
  <c r="G69" i="8"/>
  <c r="H68" i="8"/>
  <c r="G68" i="8"/>
  <c r="H67" i="8"/>
  <c r="G67" i="8"/>
  <c r="H66" i="8"/>
  <c r="G66" i="8"/>
  <c r="H65" i="8"/>
  <c r="G65" i="8"/>
  <c r="H64" i="8"/>
  <c r="G64" i="8"/>
  <c r="H55" i="8"/>
  <c r="G55" i="8"/>
  <c r="L55" i="8" s="1"/>
  <c r="H54" i="8"/>
  <c r="G54" i="8"/>
  <c r="H50" i="8"/>
  <c r="G50" i="8"/>
  <c r="G60" i="8"/>
  <c r="H60" i="8"/>
  <c r="G51" i="8"/>
  <c r="H51" i="8"/>
  <c r="G53" i="8"/>
  <c r="H53" i="8"/>
  <c r="G56" i="8"/>
  <c r="H56" i="8"/>
  <c r="G52" i="8"/>
  <c r="H52" i="8"/>
  <c r="G72" i="8"/>
  <c r="H72" i="8"/>
  <c r="G307" i="8"/>
  <c r="H307" i="8"/>
  <c r="R201" i="8"/>
  <c r="N201" i="8" s="1"/>
  <c r="R182" i="8"/>
  <c r="R284" i="8"/>
  <c r="R254" i="8"/>
  <c r="R147" i="8"/>
  <c r="N147" i="8" s="1"/>
  <c r="R87" i="8"/>
  <c r="R213" i="8"/>
  <c r="N213" i="8" s="1"/>
  <c r="R223" i="8"/>
  <c r="N223" i="8" s="1"/>
  <c r="R266" i="8"/>
  <c r="R86" i="8"/>
  <c r="R191" i="8"/>
  <c r="N191" i="8" s="1"/>
  <c r="R164" i="8"/>
  <c r="R123" i="8"/>
  <c r="R127" i="8"/>
  <c r="N127" i="8" s="1"/>
  <c r="R135" i="8"/>
  <c r="L314" i="8"/>
  <c r="R59" i="8"/>
  <c r="N59" i="8" s="1"/>
  <c r="R98" i="8"/>
  <c r="N98" i="8" s="1"/>
  <c r="R307" i="8"/>
  <c r="R91" i="8"/>
  <c r="N91" i="8" s="1"/>
  <c r="R226" i="8"/>
  <c r="R314" i="8"/>
  <c r="N314" i="8" s="1"/>
  <c r="O314" i="8" s="1"/>
  <c r="R230" i="8"/>
  <c r="R207" i="8"/>
  <c r="N207" i="8" s="1"/>
  <c r="R313" i="8"/>
  <c r="N313" i="8" s="1"/>
  <c r="E68" i="10"/>
  <c r="I15" i="10"/>
  <c r="C68" i="10"/>
  <c r="E15" i="10"/>
  <c r="C15" i="10"/>
  <c r="R309" i="8"/>
  <c r="N309" i="8" s="1"/>
  <c r="R232" i="8"/>
  <c r="R261" i="8"/>
  <c r="R140" i="8"/>
  <c r="N140" i="8" s="1"/>
  <c r="R66" i="8"/>
  <c r="N66" i="8" s="1"/>
  <c r="R71" i="8"/>
  <c r="N71" i="8" s="1"/>
  <c r="R80" i="8"/>
  <c r="N80" i="8" s="1"/>
  <c r="R165" i="8"/>
  <c r="N165" i="8" s="1"/>
  <c r="R169" i="8"/>
  <c r="N169" i="8" s="1"/>
  <c r="R173" i="8"/>
  <c r="N173" i="8" s="1"/>
  <c r="R65" i="8"/>
  <c r="N65" i="8" s="1"/>
  <c r="R84" i="8"/>
  <c r="N84" i="8" s="1"/>
  <c r="R275" i="8"/>
  <c r="R85" i="8"/>
  <c r="N85" i="8" s="1"/>
  <c r="R204" i="8"/>
  <c r="R195" i="8"/>
  <c r="R227" i="8"/>
  <c r="R81" i="8"/>
  <c r="N81" i="8" s="1"/>
  <c r="R102" i="8"/>
  <c r="N102" i="8" s="1"/>
  <c r="R130" i="8"/>
  <c r="R137" i="8"/>
  <c r="N137" i="8" s="1"/>
  <c r="R166" i="8"/>
  <c r="R180" i="8"/>
  <c r="N180" i="8" s="1"/>
  <c r="R64" i="8"/>
  <c r="R129" i="8"/>
  <c r="N129" i="8" s="1"/>
  <c r="R193" i="8"/>
  <c r="N193" i="8" s="1"/>
  <c r="R263" i="8"/>
  <c r="N263" i="8" s="1"/>
  <c r="R136" i="8"/>
  <c r="N136" i="8" s="1"/>
  <c r="R62" i="8"/>
  <c r="R125" i="8"/>
  <c r="N125" i="8" s="1"/>
  <c r="R257" i="8"/>
  <c r="R97" i="8"/>
  <c r="R144" i="8"/>
  <c r="R156" i="8"/>
  <c r="N156" i="8" s="1"/>
  <c r="R168" i="8"/>
  <c r="R224" i="8"/>
  <c r="N224" i="8" s="1"/>
  <c r="R83" i="8"/>
  <c r="R139" i="8"/>
  <c r="N139" i="8" s="1"/>
  <c r="R82" i="8"/>
  <c r="R252" i="8"/>
  <c r="N252" i="8" s="1"/>
  <c r="R286" i="8"/>
  <c r="R289" i="8"/>
  <c r="N289" i="8" s="1"/>
  <c r="R312" i="8"/>
  <c r="N312" i="8" s="1"/>
  <c r="L125" i="8"/>
  <c r="L205" i="8"/>
  <c r="L148" i="8"/>
  <c r="L162" i="8"/>
  <c r="L218" i="8"/>
  <c r="L294" i="8"/>
  <c r="R58" i="8"/>
  <c r="R57" i="8"/>
  <c r="R52" i="8"/>
  <c r="N52" i="8" s="1"/>
  <c r="R50" i="8"/>
  <c r="N50" i="8" s="1"/>
  <c r="R53" i="8"/>
  <c r="R51" i="8"/>
  <c r="N51" i="8" s="1"/>
  <c r="R315" i="8"/>
  <c r="N315" i="8" s="1"/>
  <c r="R278" i="8"/>
  <c r="N278" i="8" s="1"/>
  <c r="R293" i="8"/>
  <c r="R296" i="8"/>
  <c r="N296" i="8" s="1"/>
  <c r="R299" i="8"/>
  <c r="R271" i="8"/>
  <c r="R290" i="8"/>
  <c r="R215" i="8"/>
  <c r="R235" i="8"/>
  <c r="N235" i="8" s="1"/>
  <c r="R240" i="8"/>
  <c r="N240" i="8" s="1"/>
  <c r="R285" i="8"/>
  <c r="N285" i="8" s="1"/>
  <c r="R72" i="8"/>
  <c r="R268" i="8"/>
  <c r="N268" i="8" s="1"/>
  <c r="R269" i="8"/>
  <c r="N269" i="8" s="1"/>
  <c r="R277" i="8"/>
  <c r="N113" i="8"/>
  <c r="R119" i="8"/>
  <c r="N119" i="8" s="1"/>
  <c r="R212" i="8"/>
  <c r="R256" i="8"/>
  <c r="N256" i="8" s="1"/>
  <c r="R96" i="8"/>
  <c r="N96" i="8" s="1"/>
  <c r="R292" i="8"/>
  <c r="R95" i="8"/>
  <c r="N95" i="8" s="1"/>
  <c r="R78" i="8"/>
  <c r="R300" i="8"/>
  <c r="N300" i="8" s="1"/>
  <c r="R157" i="8"/>
  <c r="N157" i="8" s="1"/>
  <c r="R60" i="8"/>
  <c r="R104" i="8"/>
  <c r="N104" i="8" s="1"/>
  <c r="R105" i="8"/>
  <c r="R107" i="8"/>
  <c r="N107" i="8" s="1"/>
  <c r="R152" i="8"/>
  <c r="N152" i="8" s="1"/>
  <c r="R115" i="8"/>
  <c r="R134" i="8"/>
  <c r="N134" i="8" s="1"/>
  <c r="R205" i="8"/>
  <c r="N205" i="8" s="1"/>
  <c r="R219" i="8"/>
  <c r="R112" i="8"/>
  <c r="R128" i="8"/>
  <c r="N128" i="8" s="1"/>
  <c r="R161" i="8"/>
  <c r="N161" i="8" s="1"/>
  <c r="R74" i="8"/>
  <c r="N74" i="8" s="1"/>
  <c r="R108" i="8"/>
  <c r="N108" i="8" s="1"/>
  <c r="R111" i="8"/>
  <c r="N111" i="8" s="1"/>
  <c r="R184" i="8"/>
  <c r="N184" i="8" s="1"/>
  <c r="R236" i="8"/>
  <c r="R243" i="8"/>
  <c r="N243" i="8" s="1"/>
  <c r="R282" i="8"/>
  <c r="N282" i="8" s="1"/>
  <c r="R99" i="8"/>
  <c r="N99" i="8" s="1"/>
  <c r="G15" i="10"/>
  <c r="F112" i="8" l="1"/>
  <c r="F136" i="8"/>
  <c r="F145" i="8"/>
  <c r="F148" i="8"/>
  <c r="F187" i="8"/>
  <c r="F189" i="8"/>
  <c r="F202" i="8"/>
  <c r="F103" i="8"/>
  <c r="F109" i="8"/>
  <c r="F111" i="8"/>
  <c r="F196" i="8"/>
  <c r="F199" i="8"/>
  <c r="F205" i="8"/>
  <c r="F86" i="8"/>
  <c r="F88" i="8"/>
  <c r="F114" i="8"/>
  <c r="F118" i="8"/>
  <c r="F124" i="8"/>
  <c r="F125" i="8"/>
  <c r="F130" i="8"/>
  <c r="F142" i="8"/>
  <c r="F144" i="8"/>
  <c r="F147" i="8"/>
  <c r="F160" i="8"/>
  <c r="F164" i="8"/>
  <c r="F169" i="8"/>
  <c r="F75" i="8"/>
  <c r="F85" i="8"/>
  <c r="F91" i="8"/>
  <c r="F96" i="8"/>
  <c r="F108" i="8"/>
  <c r="F119" i="8"/>
  <c r="F127" i="8"/>
  <c r="F134" i="8"/>
  <c r="F141" i="8"/>
  <c r="F150" i="8"/>
  <c r="F153" i="8"/>
  <c r="F182" i="8"/>
  <c r="F185" i="8"/>
  <c r="F194" i="8"/>
  <c r="F262" i="8"/>
  <c r="F273" i="8"/>
  <c r="F243" i="8"/>
  <c r="F268" i="8"/>
  <c r="F289" i="8"/>
  <c r="F301" i="8"/>
  <c r="F215" i="8"/>
  <c r="F231" i="8"/>
  <c r="F218" i="8"/>
  <c r="F227" i="8"/>
  <c r="F232" i="8"/>
  <c r="F249" i="8"/>
  <c r="F270" i="8"/>
  <c r="F282" i="8"/>
  <c r="F283" i="8"/>
  <c r="F240" i="8"/>
  <c r="F264" i="8"/>
  <c r="F269" i="8"/>
  <c r="F279" i="8"/>
  <c r="F284" i="8"/>
  <c r="F290" i="8"/>
  <c r="F292" i="8"/>
  <c r="F82" i="8"/>
  <c r="F104" i="8"/>
  <c r="F107" i="8"/>
  <c r="F113" i="8"/>
  <c r="F120" i="8"/>
  <c r="F162" i="8"/>
  <c r="F192" i="8"/>
  <c r="F198" i="8"/>
  <c r="F78" i="8"/>
  <c r="F92" i="8"/>
  <c r="F95" i="8"/>
  <c r="F126" i="8"/>
  <c r="F137" i="8"/>
  <c r="F149" i="8"/>
  <c r="F155" i="8"/>
  <c r="F168" i="8"/>
  <c r="F175" i="8"/>
  <c r="F188" i="8"/>
  <c r="F77" i="8"/>
  <c r="F98" i="8"/>
  <c r="F161" i="8"/>
  <c r="F172" i="8"/>
  <c r="F173" i="8"/>
  <c r="F178" i="8"/>
  <c r="F204" i="8"/>
  <c r="F208" i="8"/>
  <c r="F211" i="8"/>
  <c r="F115" i="8"/>
  <c r="F138" i="8"/>
  <c r="F156" i="8"/>
  <c r="F157" i="8"/>
  <c r="F170" i="8"/>
  <c r="F181" i="8"/>
  <c r="F212" i="8"/>
  <c r="F220" i="8"/>
  <c r="F237" i="8"/>
  <c r="F294" i="8"/>
  <c r="F267" i="8"/>
  <c r="F276" i="8"/>
  <c r="F225" i="8"/>
  <c r="F280" i="8"/>
  <c r="F223" i="8"/>
  <c r="F236" i="8"/>
  <c r="F250" i="8"/>
  <c r="F257" i="8"/>
  <c r="F286" i="8"/>
  <c r="F305" i="8"/>
  <c r="F238" i="8"/>
  <c r="F259" i="8"/>
  <c r="F110" i="8"/>
  <c r="F121" i="8"/>
  <c r="F123" i="8"/>
  <c r="F129" i="8"/>
  <c r="F133" i="8"/>
  <c r="F135" i="8"/>
  <c r="F154" i="8"/>
  <c r="F81" i="8"/>
  <c r="F100" i="8"/>
  <c r="F102" i="8"/>
  <c r="F105" i="8"/>
  <c r="F177" i="8"/>
  <c r="F190" i="8"/>
  <c r="F200" i="8"/>
  <c r="F207" i="8"/>
  <c r="F209" i="8"/>
  <c r="F213" i="8"/>
  <c r="F84" i="8"/>
  <c r="F87" i="8"/>
  <c r="F90" i="8"/>
  <c r="F93" i="8"/>
  <c r="F116" i="8"/>
  <c r="F131" i="8"/>
  <c r="F140" i="8"/>
  <c r="F143" i="8"/>
  <c r="F146" i="8"/>
  <c r="F158" i="8"/>
  <c r="F163" i="8"/>
  <c r="F89" i="8"/>
  <c r="F122" i="8"/>
  <c r="F128" i="8"/>
  <c r="F132" i="8"/>
  <c r="F151" i="8"/>
  <c r="F159" i="8"/>
  <c r="F165" i="8"/>
  <c r="F183" i="8"/>
  <c r="F197" i="8"/>
  <c r="F224" i="8"/>
  <c r="F228" i="8"/>
  <c r="F266" i="8"/>
  <c r="F221" i="8"/>
  <c r="F246" i="8"/>
  <c r="F253" i="8"/>
  <c r="F261" i="8"/>
  <c r="F216" i="8"/>
  <c r="F230" i="8"/>
  <c r="F254" i="8"/>
  <c r="F255" i="8"/>
  <c r="F274" i="8"/>
  <c r="F299" i="8"/>
  <c r="F222" i="8"/>
  <c r="F233" i="8"/>
  <c r="F256" i="8"/>
  <c r="F297" i="8"/>
  <c r="F239" i="8"/>
  <c r="F275" i="8"/>
  <c r="F291" i="8"/>
  <c r="F80" i="8"/>
  <c r="F83" i="8"/>
  <c r="F97" i="8"/>
  <c r="F106" i="8"/>
  <c r="F139" i="8"/>
  <c r="F171" i="8"/>
  <c r="F176" i="8"/>
  <c r="F191" i="8"/>
  <c r="F76" i="8"/>
  <c r="F79" i="8"/>
  <c r="F94" i="8"/>
  <c r="F166" i="8"/>
  <c r="F174" i="8"/>
  <c r="F195" i="8"/>
  <c r="F210" i="8"/>
  <c r="F99" i="8"/>
  <c r="F167" i="8"/>
  <c r="F180" i="8"/>
  <c r="F193" i="8"/>
  <c r="F203" i="8"/>
  <c r="F206" i="8"/>
  <c r="F101" i="8"/>
  <c r="F117" i="8"/>
  <c r="F152" i="8"/>
  <c r="F179" i="8"/>
  <c r="F184" i="8"/>
  <c r="F186" i="8"/>
  <c r="F201" i="8"/>
  <c r="F214" i="8"/>
  <c r="F226" i="8"/>
  <c r="F229" i="8"/>
  <c r="F288" i="8"/>
  <c r="F219" i="8"/>
  <c r="F298" i="8"/>
  <c r="F308" i="8"/>
  <c r="F217" i="8"/>
  <c r="F234" i="8"/>
  <c r="F235" i="8"/>
  <c r="F285" i="8"/>
  <c r="F296" i="8"/>
  <c r="F300" i="8"/>
  <c r="F244" i="8"/>
  <c r="F258" i="8"/>
  <c r="F304" i="8"/>
  <c r="F310" i="8"/>
  <c r="F312" i="8"/>
  <c r="F242" i="8"/>
  <c r="F248" i="8"/>
  <c r="F252" i="8"/>
  <c r="F265" i="8"/>
  <c r="F271" i="8"/>
  <c r="F272" i="8"/>
  <c r="F277" i="8"/>
  <c r="F306" i="8"/>
  <c r="F65" i="8"/>
  <c r="F55" i="8"/>
  <c r="F53" i="8"/>
  <c r="F311" i="8"/>
  <c r="F260" i="8"/>
  <c r="F278" i="8"/>
  <c r="F287" i="8"/>
  <c r="F302" i="8"/>
  <c r="F74" i="8"/>
  <c r="F315" i="8"/>
  <c r="F72" i="8"/>
  <c r="F71" i="8"/>
  <c r="F64" i="8"/>
  <c r="F61" i="8"/>
  <c r="F54" i="8"/>
  <c r="F50" i="8"/>
  <c r="F313" i="8"/>
  <c r="F247" i="8"/>
  <c r="F251" i="8"/>
  <c r="F293" i="8"/>
  <c r="F303" i="8"/>
  <c r="F70" i="8"/>
  <c r="F69" i="8"/>
  <c r="F67" i="8"/>
  <c r="F60" i="8"/>
  <c r="F59" i="8"/>
  <c r="F58" i="8"/>
  <c r="F52" i="8"/>
  <c r="F51" i="8"/>
  <c r="F309" i="8"/>
  <c r="F314" i="8"/>
  <c r="F241" i="8"/>
  <c r="F245" i="8"/>
  <c r="F263" i="8"/>
  <c r="F281" i="8"/>
  <c r="F295" i="8"/>
  <c r="F73" i="8"/>
  <c r="F68" i="8"/>
  <c r="F66" i="8"/>
  <c r="F62" i="8"/>
  <c r="F57" i="8"/>
  <c r="F56" i="8"/>
  <c r="F63" i="8"/>
  <c r="F307" i="8"/>
  <c r="R54" i="8"/>
  <c r="N54" i="8" s="1"/>
  <c r="O54" i="8" s="1"/>
  <c r="N53" i="8"/>
  <c r="N58" i="8"/>
  <c r="O58" i="8" s="1"/>
  <c r="N62" i="8"/>
  <c r="O62" i="8" s="1"/>
  <c r="R63" i="8"/>
  <c r="N63" i="8" s="1"/>
  <c r="N60" i="8"/>
  <c r="O60" i="8" s="1"/>
  <c r="R55" i="8"/>
  <c r="N55" i="8" s="1"/>
  <c r="O55" i="8" s="1"/>
  <c r="N57" i="8"/>
  <c r="O57" i="8" s="1"/>
  <c r="R56" i="8"/>
  <c r="N56" i="8" s="1"/>
  <c r="R61" i="8"/>
  <c r="N61" i="8" s="1"/>
  <c r="O59" i="8"/>
  <c r="N64" i="8"/>
  <c r="O64" i="8" s="1"/>
  <c r="R67" i="8"/>
  <c r="N67" i="8" s="1"/>
  <c r="R70" i="8"/>
  <c r="N70" i="8" s="1"/>
  <c r="R68" i="8"/>
  <c r="N68" i="8" s="1"/>
  <c r="N72" i="8"/>
  <c r="N78" i="8"/>
  <c r="O80" i="8"/>
  <c r="N87" i="8"/>
  <c r="O87" i="8" s="1"/>
  <c r="N86" i="8"/>
  <c r="N82" i="8"/>
  <c r="R89" i="8"/>
  <c r="N89" i="8" s="1"/>
  <c r="N97" i="8"/>
  <c r="R92" i="8"/>
  <c r="N92" i="8" s="1"/>
  <c r="O92" i="8" s="1"/>
  <c r="L94" i="8"/>
  <c r="M94" i="8" s="1"/>
  <c r="R101" i="8"/>
  <c r="N101" i="8" s="1"/>
  <c r="R106" i="8"/>
  <c r="N106" i="8" s="1"/>
  <c r="O106" i="8" s="1"/>
  <c r="N105" i="8"/>
  <c r="O105" i="8" s="1"/>
  <c r="N115" i="8"/>
  <c r="O115" i="8" s="1"/>
  <c r="N112" i="8"/>
  <c r="O112" i="8" s="1"/>
  <c r="R114" i="8"/>
  <c r="N114" i="8" s="1"/>
  <c r="O114" i="8" s="1"/>
  <c r="R116" i="8"/>
  <c r="N116" i="8" s="1"/>
  <c r="N123" i="8"/>
  <c r="R122" i="8"/>
  <c r="N122" i="8" s="1"/>
  <c r="O122" i="8" s="1"/>
  <c r="R118" i="8"/>
  <c r="N118" i="8" s="1"/>
  <c r="L124" i="8"/>
  <c r="M124" i="8" s="1"/>
  <c r="O134" i="8"/>
  <c r="N130" i="8"/>
  <c r="R131" i="8"/>
  <c r="N131" i="8" s="1"/>
  <c r="O131" i="8" s="1"/>
  <c r="O139" i="8"/>
  <c r="L144" i="8"/>
  <c r="M144" i="8" s="1"/>
  <c r="R142" i="8"/>
  <c r="N142" i="8" s="1"/>
  <c r="R141" i="8"/>
  <c r="N141" i="8" s="1"/>
  <c r="O141" i="8" s="1"/>
  <c r="L142" i="8"/>
  <c r="M142" i="8" s="1"/>
  <c r="R150" i="8"/>
  <c r="N150" i="8" s="1"/>
  <c r="R145" i="8"/>
  <c r="N145" i="8" s="1"/>
  <c r="O145" i="8" s="1"/>
  <c r="L152" i="8"/>
  <c r="M152" i="8" s="1"/>
  <c r="R153" i="8"/>
  <c r="N153" i="8" s="1"/>
  <c r="O153" i="8" s="1"/>
  <c r="L150" i="8"/>
  <c r="M150" i="8" s="1"/>
  <c r="R154" i="8"/>
  <c r="N154" i="8" s="1"/>
  <c r="O154" i="8" s="1"/>
  <c r="L155" i="8"/>
  <c r="M155" i="8" s="1"/>
  <c r="N168" i="8"/>
  <c r="N166" i="8"/>
  <c r="N164" i="8"/>
  <c r="O164" i="8" s="1"/>
  <c r="R167" i="8"/>
  <c r="N167" i="8" s="1"/>
  <c r="O167" i="8" s="1"/>
  <c r="L168" i="8"/>
  <c r="M168" i="8" s="1"/>
  <c r="R163" i="8"/>
  <c r="N163" i="8" s="1"/>
  <c r="R176" i="8"/>
  <c r="N176" i="8" s="1"/>
  <c r="O176" i="8" s="1"/>
  <c r="R177" i="8"/>
  <c r="N177" i="8" s="1"/>
  <c r="R178" i="8"/>
  <c r="N178" i="8" s="1"/>
  <c r="O178" i="8" s="1"/>
  <c r="R172" i="8"/>
  <c r="N172" i="8" s="1"/>
  <c r="O172" i="8" s="1"/>
  <c r="N182" i="8"/>
  <c r="O182" i="8" s="1"/>
  <c r="R187" i="8"/>
  <c r="N187" i="8" s="1"/>
  <c r="O187" i="8" s="1"/>
  <c r="R186" i="8"/>
  <c r="N186" i="8" s="1"/>
  <c r="O186" i="8" s="1"/>
  <c r="L184" i="8"/>
  <c r="M184" i="8" s="1"/>
  <c r="R188" i="8"/>
  <c r="N188" i="8" s="1"/>
  <c r="O188" i="8" s="1"/>
  <c r="N195" i="8"/>
  <c r="O195" i="8" s="1"/>
  <c r="R194" i="8"/>
  <c r="N194" i="8" s="1"/>
  <c r="O194" i="8" s="1"/>
  <c r="R197" i="8"/>
  <c r="N197" i="8" s="1"/>
  <c r="O197" i="8" s="1"/>
  <c r="R192" i="8"/>
  <c r="N192" i="8" s="1"/>
  <c r="O192" i="8" s="1"/>
  <c r="R198" i="8"/>
  <c r="N198" i="8" s="1"/>
  <c r="O198" i="8" s="1"/>
  <c r="R196" i="8"/>
  <c r="N196" i="8" s="1"/>
  <c r="O196" i="8" s="1"/>
  <c r="N204" i="8"/>
  <c r="O204" i="8" s="1"/>
  <c r="R202" i="8"/>
  <c r="N202" i="8" s="1"/>
  <c r="R200" i="8"/>
  <c r="N200" i="8" s="1"/>
  <c r="L199" i="8"/>
  <c r="M199" i="8" s="1"/>
  <c r="O205" i="8"/>
  <c r="O207" i="8"/>
  <c r="O200" i="8"/>
  <c r="R203" i="8"/>
  <c r="N203" i="8" s="1"/>
  <c r="O203" i="8" s="1"/>
  <c r="N215" i="8"/>
  <c r="O215" i="8" s="1"/>
  <c r="N212" i="8"/>
  <c r="R209" i="8"/>
  <c r="N209" i="8" s="1"/>
  <c r="O209" i="8" s="1"/>
  <c r="L209" i="8"/>
  <c r="M209" i="8" s="1"/>
  <c r="R211" i="8"/>
  <c r="N211" i="8" s="1"/>
  <c r="O211" i="8" s="1"/>
  <c r="N219" i="8"/>
  <c r="R218" i="8"/>
  <c r="N218" i="8" s="1"/>
  <c r="O218" i="8" s="1"/>
  <c r="R220" i="8"/>
  <c r="N220" i="8" s="1"/>
  <c r="O220" i="8" s="1"/>
  <c r="R225" i="8"/>
  <c r="N225" i="8" s="1"/>
  <c r="O225" i="8" s="1"/>
  <c r="R221" i="8"/>
  <c r="N221" i="8" s="1"/>
  <c r="L217" i="8"/>
  <c r="M217" i="8" s="1"/>
  <c r="N232" i="8"/>
  <c r="N230" i="8"/>
  <c r="N227" i="8"/>
  <c r="N226" i="8"/>
  <c r="O226" i="8" s="1"/>
  <c r="R228" i="8"/>
  <c r="N228" i="8" s="1"/>
  <c r="O228" i="8" s="1"/>
  <c r="R231" i="8"/>
  <c r="N231" i="8" s="1"/>
  <c r="O231" i="8" s="1"/>
  <c r="L233" i="8"/>
  <c r="M233" i="8" s="1"/>
  <c r="N236" i="8"/>
  <c r="O236" i="8" s="1"/>
  <c r="R237" i="8"/>
  <c r="N237" i="8" s="1"/>
  <c r="R239" i="8"/>
  <c r="N239" i="8" s="1"/>
  <c r="O239" i="8" s="1"/>
  <c r="R241" i="8"/>
  <c r="N241" i="8" s="1"/>
  <c r="O241" i="8" s="1"/>
  <c r="R244" i="8"/>
  <c r="N244" i="8" s="1"/>
  <c r="O244" i="8" s="1"/>
  <c r="R245" i="8"/>
  <c r="N245" i="8" s="1"/>
  <c r="O245" i="8" s="1"/>
  <c r="R248" i="8"/>
  <c r="N248" i="8" s="1"/>
  <c r="O248" i="8" s="1"/>
  <c r="R249" i="8"/>
  <c r="N249" i="8" s="1"/>
  <c r="O249" i="8" s="1"/>
  <c r="L252" i="8"/>
  <c r="M252" i="8" s="1"/>
  <c r="N261" i="8"/>
  <c r="O261" i="8" s="1"/>
  <c r="N257" i="8"/>
  <c r="O257" i="8" s="1"/>
  <c r="N254" i="8"/>
  <c r="R259" i="8"/>
  <c r="N259" i="8" s="1"/>
  <c r="O259" i="8" s="1"/>
  <c r="R258" i="8"/>
  <c r="N258" i="8" s="1"/>
  <c r="O258" i="8" s="1"/>
  <c r="R255" i="8"/>
  <c r="N255" i="8" s="1"/>
  <c r="O255" i="8" s="1"/>
  <c r="R260" i="8"/>
  <c r="N260" i="8" s="1"/>
  <c r="O260" i="8" s="1"/>
  <c r="N266" i="8"/>
  <c r="O266" i="8" s="1"/>
  <c r="R270" i="8"/>
  <c r="N270" i="8" s="1"/>
  <c r="O270" i="8" s="1"/>
  <c r="R267" i="8"/>
  <c r="N267" i="8" s="1"/>
  <c r="O267" i="8" s="1"/>
  <c r="L264" i="8"/>
  <c r="M264" i="8" s="1"/>
  <c r="O268" i="8"/>
  <c r="N277" i="8"/>
  <c r="O277" i="8" s="1"/>
  <c r="N275" i="8"/>
  <c r="O275" i="8" s="1"/>
  <c r="R279" i="8"/>
  <c r="N279" i="8" s="1"/>
  <c r="N286" i="8"/>
  <c r="N284" i="8"/>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R311" i="8"/>
  <c r="N311" i="8" s="1"/>
  <c r="O311" i="8" s="1"/>
  <c r="R310" i="8"/>
  <c r="N310" i="8" s="1"/>
  <c r="O310" i="8" s="1"/>
  <c r="N307" i="8"/>
  <c r="R308" i="8"/>
  <c r="N308" i="8" s="1"/>
  <c r="O312" i="8"/>
  <c r="L312" i="8"/>
  <c r="M312" i="8" s="1"/>
  <c r="L310" i="8"/>
  <c r="M310" i="8" s="1"/>
  <c r="O313" i="8"/>
  <c r="L313" i="8"/>
  <c r="M313" i="8" s="1"/>
  <c r="O309" i="8"/>
  <c r="L309" i="8"/>
  <c r="M309" i="8" s="1"/>
  <c r="L299" i="8"/>
  <c r="M299" i="8" s="1"/>
  <c r="L302" i="8"/>
  <c r="M302" i="8" s="1"/>
  <c r="R304" i="8"/>
  <c r="N304" i="8" s="1"/>
  <c r="L298" i="8"/>
  <c r="M298" i="8" s="1"/>
  <c r="L306" i="8"/>
  <c r="M306" i="8" s="1"/>
  <c r="L305" i="8"/>
  <c r="M305" i="8" s="1"/>
  <c r="O303" i="8"/>
  <c r="L303" i="8"/>
  <c r="M303" i="8" s="1"/>
  <c r="R305" i="8"/>
  <c r="N305" i="8" s="1"/>
  <c r="O305" i="8" s="1"/>
  <c r="R302" i="8"/>
  <c r="N302" i="8" s="1"/>
  <c r="O302" i="8" s="1"/>
  <c r="N299" i="8"/>
  <c r="O299" i="8" s="1"/>
  <c r="R298" i="8"/>
  <c r="N298" i="8" s="1"/>
  <c r="O298" i="8" s="1"/>
  <c r="L291" i="8"/>
  <c r="M291" i="8" s="1"/>
  <c r="L297" i="8"/>
  <c r="M297" i="8" s="1"/>
  <c r="O289" i="8"/>
  <c r="L289" i="8"/>
  <c r="O296"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O285" i="8"/>
  <c r="L285" i="8"/>
  <c r="M285" i="8" s="1"/>
  <c r="O284" i="8"/>
  <c r="L284" i="8"/>
  <c r="M284" i="8" s="1"/>
  <c r="L281" i="8"/>
  <c r="M281" i="8" s="1"/>
  <c r="O286" i="8"/>
  <c r="L286" i="8"/>
  <c r="M286" i="8" s="1"/>
  <c r="L277" i="8"/>
  <c r="M277" i="8" s="1"/>
  <c r="L276" i="8"/>
  <c r="M276" i="8" s="1"/>
  <c r="L272" i="8"/>
  <c r="M272" i="8" s="1"/>
  <c r="L274" i="8"/>
  <c r="M274" i="8" s="1"/>
  <c r="R276" i="8"/>
  <c r="N276" i="8" s="1"/>
  <c r="O276" i="8" s="1"/>
  <c r="O279" i="8"/>
  <c r="L279" i="8"/>
  <c r="M279" i="8" s="1"/>
  <c r="R272" i="8"/>
  <c r="N272" i="8" s="1"/>
  <c r="O272" i="8" s="1"/>
  <c r="R274" i="8"/>
  <c r="N274" i="8" s="1"/>
  <c r="O274" i="8" s="1"/>
  <c r="L273" i="8"/>
  <c r="M273" i="8" s="1"/>
  <c r="O278" i="8"/>
  <c r="L278" i="8"/>
  <c r="M278" i="8" s="1"/>
  <c r="L271" i="8"/>
  <c r="M271" i="8" s="1"/>
  <c r="R273" i="8"/>
  <c r="N273" i="8" s="1"/>
  <c r="O273" i="8" s="1"/>
  <c r="N271" i="8"/>
  <c r="O271" i="8" s="1"/>
  <c r="L275" i="8"/>
  <c r="M275" i="8" s="1"/>
  <c r="L262" i="8"/>
  <c r="M262" i="8" s="1"/>
  <c r="R265" i="8"/>
  <c r="N265" i="8" s="1"/>
  <c r="O265" i="8" s="1"/>
  <c r="O263" i="8"/>
  <c r="L263" i="8"/>
  <c r="M263" i="8" s="1"/>
  <c r="L265" i="8"/>
  <c r="M265" i="8" s="1"/>
  <c r="L270" i="8"/>
  <c r="M270" i="8" s="1"/>
  <c r="R264" i="8"/>
  <c r="N264" i="8" s="1"/>
  <c r="R262" i="8"/>
  <c r="N262" i="8" s="1"/>
  <c r="O262" i="8" s="1"/>
  <c r="L267" i="8"/>
  <c r="M267" i="8" s="1"/>
  <c r="L266" i="8"/>
  <c r="M266" i="8" s="1"/>
  <c r="O269" i="8"/>
  <c r="L269" i="8"/>
  <c r="M269" i="8" s="1"/>
  <c r="O256" i="8"/>
  <c r="L256" i="8"/>
  <c r="M256" i="8" s="1"/>
  <c r="R253" i="8"/>
  <c r="N253" i="8" s="1"/>
  <c r="O253" i="8" s="1"/>
  <c r="L257" i="8"/>
  <c r="M257" i="8" s="1"/>
  <c r="L253" i="8"/>
  <c r="M253" i="8" s="1"/>
  <c r="L255" i="8"/>
  <c r="M255" i="8" s="1"/>
  <c r="L259" i="8"/>
  <c r="M259" i="8" s="1"/>
  <c r="L261" i="8"/>
  <c r="M261" i="8" s="1"/>
  <c r="O254" i="8"/>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O237" i="8"/>
  <c r="L237" i="8"/>
  <c r="M237" i="8" s="1"/>
  <c r="O240" i="8"/>
  <c r="L240" i="8"/>
  <c r="M240" i="8" s="1"/>
  <c r="O243" i="8"/>
  <c r="L243" i="8"/>
  <c r="M243" i="8" s="1"/>
  <c r="L242" i="8"/>
  <c r="M242" i="8" s="1"/>
  <c r="L238" i="8"/>
  <c r="M238" i="8" s="1"/>
  <c r="R238" i="8"/>
  <c r="N238" i="8" s="1"/>
  <c r="O235" i="8"/>
  <c r="L235" i="8"/>
  <c r="M235" i="8" s="1"/>
  <c r="L241" i="8"/>
  <c r="M241" i="8" s="1"/>
  <c r="R242" i="8"/>
  <c r="N242" i="8" s="1"/>
  <c r="O242" i="8" s="1"/>
  <c r="L231" i="8"/>
  <c r="M231" i="8" s="1"/>
  <c r="R234" i="8"/>
  <c r="N234" i="8" s="1"/>
  <c r="L228" i="8"/>
  <c r="M228" i="8" s="1"/>
  <c r="R229" i="8"/>
  <c r="N229" i="8" s="1"/>
  <c r="O229" i="8" s="1"/>
  <c r="O227" i="8"/>
  <c r="L227" i="8"/>
  <c r="R233" i="8"/>
  <c r="N233" i="8" s="1"/>
  <c r="L226" i="8"/>
  <c r="M226" i="8" s="1"/>
  <c r="L229" i="8"/>
  <c r="M229" i="8" s="1"/>
  <c r="O230" i="8"/>
  <c r="L230" i="8"/>
  <c r="M230" i="8" s="1"/>
  <c r="O224" i="8"/>
  <c r="L224" i="8"/>
  <c r="M224" i="8" s="1"/>
  <c r="O219" i="8"/>
  <c r="L219" i="8"/>
  <c r="L222" i="8"/>
  <c r="M222" i="8" s="1"/>
  <c r="L221" i="8"/>
  <c r="M221" i="8" s="1"/>
  <c r="R217" i="8"/>
  <c r="N217" i="8" s="1"/>
  <c r="O223" i="8"/>
  <c r="L223" i="8"/>
  <c r="M223" i="8" s="1"/>
  <c r="L225" i="8"/>
  <c r="M225" i="8" s="1"/>
  <c r="R222" i="8"/>
  <c r="N222" i="8" s="1"/>
  <c r="L220" i="8"/>
  <c r="M220" i="8" s="1"/>
  <c r="O213" i="8"/>
  <c r="L213" i="8"/>
  <c r="M213" i="8" s="1"/>
  <c r="L216" i="8"/>
  <c r="M216" i="8" s="1"/>
  <c r="L210" i="8"/>
  <c r="M210" i="8" s="1"/>
  <c r="L208" i="8"/>
  <c r="M208" i="8" s="1"/>
  <c r="L215" i="8"/>
  <c r="M215" i="8" s="1"/>
  <c r="R214" i="8"/>
  <c r="N214" i="8" s="1"/>
  <c r="L211" i="8"/>
  <c r="M211" i="8" s="1"/>
  <c r="R216" i="8"/>
  <c r="N216" i="8" s="1"/>
  <c r="O216" i="8" s="1"/>
  <c r="R208" i="8"/>
  <c r="N208" i="8" s="1"/>
  <c r="O208" i="8" s="1"/>
  <c r="O212" i="8"/>
  <c r="L212" i="8"/>
  <c r="L214" i="8"/>
  <c r="M214" i="8" s="1"/>
  <c r="R210" i="8"/>
  <c r="N210" i="8" s="1"/>
  <c r="O210" i="8" s="1"/>
  <c r="O201" i="8"/>
  <c r="L201" i="8"/>
  <c r="M201" i="8" s="1"/>
  <c r="L204" i="8"/>
  <c r="M204" i="8" s="1"/>
  <c r="L206" i="8"/>
  <c r="M206" i="8" s="1"/>
  <c r="O202" i="8"/>
  <c r="L202" i="8"/>
  <c r="M202" i="8" s="1"/>
  <c r="R199" i="8"/>
  <c r="N199" i="8" s="1"/>
  <c r="O199" i="8" s="1"/>
  <c r="L203" i="8"/>
  <c r="M203" i="8" s="1"/>
  <c r="R206" i="8"/>
  <c r="N206" i="8" s="1"/>
  <c r="O206" i="8" s="1"/>
  <c r="L195" i="8"/>
  <c r="M195" i="8" s="1"/>
  <c r="O191" i="8"/>
  <c r="L191" i="8"/>
  <c r="M191" i="8" s="1"/>
  <c r="L192" i="8"/>
  <c r="M192" i="8" s="1"/>
  <c r="L190" i="8"/>
  <c r="M190" i="8" s="1"/>
  <c r="O193" i="8"/>
  <c r="L193" i="8"/>
  <c r="M193" i="8" s="1"/>
  <c r="L196" i="8"/>
  <c r="M196" i="8" s="1"/>
  <c r="L197" i="8"/>
  <c r="M197" i="8" s="1"/>
  <c r="R190" i="8"/>
  <c r="N190" i="8" s="1"/>
  <c r="O190" i="8" s="1"/>
  <c r="L198" i="8"/>
  <c r="M198" i="8" s="1"/>
  <c r="L185" i="8"/>
  <c r="M185" i="8" s="1"/>
  <c r="O184" i="8"/>
  <c r="L186" i="8"/>
  <c r="M186" i="8" s="1"/>
  <c r="R181" i="8"/>
  <c r="N181" i="8" s="1"/>
  <c r="O181" i="8" s="1"/>
  <c r="R183" i="8"/>
  <c r="N183" i="8" s="1"/>
  <c r="O183" i="8" s="1"/>
  <c r="R189" i="8"/>
  <c r="N189" i="8" s="1"/>
  <c r="O189" i="8" s="1"/>
  <c r="L181" i="8"/>
  <c r="M181" i="8" s="1"/>
  <c r="L183" i="8"/>
  <c r="M183" i="8" s="1"/>
  <c r="L182" i="8"/>
  <c r="M182" i="8" s="1"/>
  <c r="L187" i="8"/>
  <c r="M187" i="8" s="1"/>
  <c r="L188" i="8"/>
  <c r="M188" i="8" s="1"/>
  <c r="R185" i="8"/>
  <c r="N185" i="8" s="1"/>
  <c r="O185" i="8" s="1"/>
  <c r="L189" i="8"/>
  <c r="M189" i="8" s="1"/>
  <c r="L172" i="8"/>
  <c r="L178" i="8"/>
  <c r="M178" i="8" s="1"/>
  <c r="L174" i="8"/>
  <c r="M174" i="8" s="1"/>
  <c r="L179" i="8"/>
  <c r="M179" i="8" s="1"/>
  <c r="L175" i="8"/>
  <c r="M175" i="8" s="1"/>
  <c r="O177" i="8"/>
  <c r="L177" i="8"/>
  <c r="M177" i="8" s="1"/>
  <c r="L176" i="8"/>
  <c r="M176" i="8" s="1"/>
  <c r="R174" i="8"/>
  <c r="N174" i="8" s="1"/>
  <c r="R179" i="8"/>
  <c r="N179" i="8" s="1"/>
  <c r="O179" i="8" s="1"/>
  <c r="O180" i="8"/>
  <c r="L180" i="8"/>
  <c r="M180" i="8" s="1"/>
  <c r="O173" i="8"/>
  <c r="L173" i="8"/>
  <c r="M173" i="8" s="1"/>
  <c r="R175" i="8"/>
  <c r="N175" i="8" s="1"/>
  <c r="O175" i="8" s="1"/>
  <c r="O163" i="8"/>
  <c r="L163" i="8"/>
  <c r="M163" i="8" s="1"/>
  <c r="L171" i="8"/>
  <c r="M171" i="8" s="1"/>
  <c r="L167" i="8"/>
  <c r="M167" i="8" s="1"/>
  <c r="R171" i="8"/>
  <c r="N171" i="8" s="1"/>
  <c r="O171" i="8" s="1"/>
  <c r="L170" i="8"/>
  <c r="M170" i="8" s="1"/>
  <c r="O166" i="8"/>
  <c r="L166" i="8"/>
  <c r="M166" i="8" s="1"/>
  <c r="R170" i="8"/>
  <c r="N170" i="8" s="1"/>
  <c r="O170" i="8" s="1"/>
  <c r="L164" i="8"/>
  <c r="M164" i="8" s="1"/>
  <c r="O165" i="8"/>
  <c r="L165" i="8"/>
  <c r="M165" i="8" s="1"/>
  <c r="O169" i="8"/>
  <c r="L169" i="8"/>
  <c r="M169" i="8" s="1"/>
  <c r="L154" i="8"/>
  <c r="M154" i="8" s="1"/>
  <c r="O157" i="8"/>
  <c r="L157" i="8"/>
  <c r="M157" i="8" s="1"/>
  <c r="L160" i="8"/>
  <c r="M160" i="8" s="1"/>
  <c r="R162" i="8"/>
  <c r="N162" i="8" s="1"/>
  <c r="O162" i="8" s="1"/>
  <c r="L158" i="8"/>
  <c r="M158" i="8" s="1"/>
  <c r="R158" i="8"/>
  <c r="N158" i="8" s="1"/>
  <c r="O158" i="8" s="1"/>
  <c r="R160" i="8"/>
  <c r="N160" i="8" s="1"/>
  <c r="O160" i="8" s="1"/>
  <c r="O161" i="8"/>
  <c r="L161" i="8"/>
  <c r="M161" i="8" s="1"/>
  <c r="R155" i="8"/>
  <c r="N155" i="8" s="1"/>
  <c r="O156" i="8"/>
  <c r="L156" i="8"/>
  <c r="M156" i="8" s="1"/>
  <c r="R159" i="8"/>
  <c r="N159" i="8" s="1"/>
  <c r="O159" i="8" s="1"/>
  <c r="L159" i="8"/>
  <c r="M159" i="8" s="1"/>
  <c r="O147" i="8"/>
  <c r="L147" i="8"/>
  <c r="M147" i="8" s="1"/>
  <c r="R148" i="8"/>
  <c r="N148" i="8" s="1"/>
  <c r="O148" i="8" s="1"/>
  <c r="R146" i="8"/>
  <c r="N146" i="8" s="1"/>
  <c r="O146" i="8" s="1"/>
  <c r="R149" i="8"/>
  <c r="N149" i="8" s="1"/>
  <c r="O149" i="8" s="1"/>
  <c r="L146" i="8"/>
  <c r="M146" i="8" s="1"/>
  <c r="R151" i="8"/>
  <c r="N151" i="8" s="1"/>
  <c r="O151" i="8" s="1"/>
  <c r="L145" i="8"/>
  <c r="M145" i="8" s="1"/>
  <c r="L153" i="8"/>
  <c r="M153" i="8" s="1"/>
  <c r="L149" i="8"/>
  <c r="M149" i="8" s="1"/>
  <c r="L151" i="8"/>
  <c r="M151" i="8" s="1"/>
  <c r="O140" i="8"/>
  <c r="L140" i="8"/>
  <c r="M140" i="8" s="1"/>
  <c r="O136" i="8"/>
  <c r="L136" i="8"/>
  <c r="L138" i="8"/>
  <c r="M138" i="8" s="1"/>
  <c r="N144" i="8"/>
  <c r="O144" i="8" s="1"/>
  <c r="R143" i="8"/>
  <c r="N143" i="8" s="1"/>
  <c r="O143" i="8" s="1"/>
  <c r="R138" i="8"/>
  <c r="N138" i="8" s="1"/>
  <c r="O138" i="8" s="1"/>
  <c r="O137" i="8"/>
  <c r="L137" i="8"/>
  <c r="M137" i="8" s="1"/>
  <c r="L143" i="8"/>
  <c r="M143" i="8" s="1"/>
  <c r="L141" i="8"/>
  <c r="M141" i="8" s="1"/>
  <c r="O125" i="8"/>
  <c r="N135" i="8"/>
  <c r="O135" i="8" s="1"/>
  <c r="L132" i="8"/>
  <c r="M132" i="8" s="1"/>
  <c r="O128" i="8"/>
  <c r="L128" i="8"/>
  <c r="M128" i="8" s="1"/>
  <c r="L133" i="8"/>
  <c r="M133" i="8" s="1"/>
  <c r="L131" i="8"/>
  <c r="M131" i="8" s="1"/>
  <c r="L130" i="8"/>
  <c r="M130" i="8" s="1"/>
  <c r="R133" i="8"/>
  <c r="N133" i="8" s="1"/>
  <c r="O133" i="8" s="1"/>
  <c r="L135" i="8"/>
  <c r="M135" i="8" s="1"/>
  <c r="O127" i="8"/>
  <c r="L127" i="8"/>
  <c r="M127" i="8" s="1"/>
  <c r="R132" i="8"/>
  <c r="N132" i="8" s="1"/>
  <c r="O132" i="8" s="1"/>
  <c r="O129" i="8"/>
  <c r="L129" i="8"/>
  <c r="M129" i="8" s="1"/>
  <c r="L122" i="8"/>
  <c r="M122" i="8" s="1"/>
  <c r="O123" i="8"/>
  <c r="L123" i="8"/>
  <c r="M123" i="8" s="1"/>
  <c r="L121" i="8"/>
  <c r="M121" i="8" s="1"/>
  <c r="L126" i="8"/>
  <c r="M126" i="8" s="1"/>
  <c r="R120" i="8"/>
  <c r="N120" i="8" s="1"/>
  <c r="R124" i="8"/>
  <c r="N124" i="8" s="1"/>
  <c r="O124" i="8" s="1"/>
  <c r="R126" i="8"/>
  <c r="N126" i="8" s="1"/>
  <c r="O126" i="8" s="1"/>
  <c r="R121" i="8"/>
  <c r="N121" i="8" s="1"/>
  <c r="O121" i="8" s="1"/>
  <c r="O118" i="8"/>
  <c r="L118" i="8"/>
  <c r="M118" i="8" s="1"/>
  <c r="L109" i="8"/>
  <c r="M109" i="8" s="1"/>
  <c r="O116" i="8"/>
  <c r="L116" i="8"/>
  <c r="M116" i="8" s="1"/>
  <c r="L115" i="8"/>
  <c r="M115" i="8" s="1"/>
  <c r="L114" i="8"/>
  <c r="M114" i="8" s="1"/>
  <c r="R117" i="8"/>
  <c r="N117" i="8" s="1"/>
  <c r="O117" i="8" s="1"/>
  <c r="R109" i="8"/>
  <c r="N109" i="8" s="1"/>
  <c r="O109" i="8" s="1"/>
  <c r="R110" i="8"/>
  <c r="N110" i="8" s="1"/>
  <c r="O111" i="8"/>
  <c r="L111" i="8"/>
  <c r="M111" i="8" s="1"/>
  <c r="O113" i="8"/>
  <c r="L113" i="8"/>
  <c r="M113" i="8" s="1"/>
  <c r="L117" i="8"/>
  <c r="M117" i="8" s="1"/>
  <c r="O108" i="8"/>
  <c r="L108" i="8"/>
  <c r="M108" i="8" s="1"/>
  <c r="L103" i="8"/>
  <c r="M103" i="8" s="1"/>
  <c r="L100" i="8"/>
  <c r="O101" i="8"/>
  <c r="L101" i="8"/>
  <c r="L105" i="8"/>
  <c r="M105" i="8" s="1"/>
  <c r="R103" i="8"/>
  <c r="N103" i="8" s="1"/>
  <c r="O103" i="8" s="1"/>
  <c r="O104" i="8"/>
  <c r="L104" i="8"/>
  <c r="M104" i="8" s="1"/>
  <c r="R100" i="8"/>
  <c r="N100" i="8" s="1"/>
  <c r="O100" i="8" s="1"/>
  <c r="O107" i="8"/>
  <c r="L107" i="8"/>
  <c r="M107" i="8" s="1"/>
  <c r="O97" i="8"/>
  <c r="L97" i="8"/>
  <c r="M97" i="8" s="1"/>
  <c r="R93" i="8"/>
  <c r="N93" i="8" s="1"/>
  <c r="O93" i="8" s="1"/>
  <c r="O96" i="8"/>
  <c r="L96" i="8"/>
  <c r="M96" i="8" s="1"/>
  <c r="O98" i="8"/>
  <c r="L98" i="8"/>
  <c r="M98" i="8" s="1"/>
  <c r="R94" i="8"/>
  <c r="N94" i="8" s="1"/>
  <c r="O95" i="8"/>
  <c r="L95" i="8"/>
  <c r="M95" i="8" s="1"/>
  <c r="O99" i="8"/>
  <c r="L99" i="8"/>
  <c r="M99" i="8" s="1"/>
  <c r="O81" i="8"/>
  <c r="R79" i="8"/>
  <c r="N79" i="8" s="1"/>
  <c r="L79" i="8"/>
  <c r="M79" i="8" s="1"/>
  <c r="R69" i="8"/>
  <c r="N69" i="8" s="1"/>
  <c r="R90" i="8"/>
  <c r="N90" i="8" s="1"/>
  <c r="L90" i="8"/>
  <c r="M90" i="8" s="1"/>
  <c r="R88" i="8"/>
  <c r="N88" i="8" s="1"/>
  <c r="L88" i="8"/>
  <c r="M88" i="8" s="1"/>
  <c r="O86" i="8"/>
  <c r="O84" i="8"/>
  <c r="N83" i="8"/>
  <c r="O83" i="8" s="1"/>
  <c r="L87" i="8"/>
  <c r="M87" i="8" s="1"/>
  <c r="O85" i="8"/>
  <c r="L85" i="8"/>
  <c r="M85" i="8" s="1"/>
  <c r="L86" i="8"/>
  <c r="M86" i="8" s="1"/>
  <c r="L89" i="8"/>
  <c r="M89" i="8" s="1"/>
  <c r="L83" i="8"/>
  <c r="M83" i="8" s="1"/>
  <c r="R77" i="8"/>
  <c r="N77" i="8" s="1"/>
  <c r="O77" i="8" s="1"/>
  <c r="R76" i="8"/>
  <c r="N76" i="8" s="1"/>
  <c r="O76" i="8" s="1"/>
  <c r="R75" i="8"/>
  <c r="N75" i="8" s="1"/>
  <c r="O75" i="8" s="1"/>
  <c r="O78" i="8"/>
  <c r="L78" i="8"/>
  <c r="M78" i="8" s="1"/>
  <c r="L75" i="8"/>
  <c r="M75" i="8" s="1"/>
  <c r="L76" i="8"/>
  <c r="M76" i="8" s="1"/>
  <c r="L77" i="8"/>
  <c r="M77" i="8" s="1"/>
  <c r="R73" i="8"/>
  <c r="N73" i="8" s="1"/>
  <c r="O70" i="8"/>
  <c r="L70" i="8"/>
  <c r="M70" i="8" s="1"/>
  <c r="L64" i="8"/>
  <c r="L61" i="8"/>
  <c r="M61" i="8" s="1"/>
  <c r="L60" i="8"/>
  <c r="L59" i="8"/>
  <c r="M314" i="8"/>
  <c r="O119" i="8"/>
  <c r="L110" i="8"/>
  <c r="O91" i="8"/>
  <c r="L102" i="8"/>
  <c r="O82" i="8"/>
  <c r="O307" i="8"/>
  <c r="L68" i="8"/>
  <c r="L66" i="8"/>
  <c r="L67" i="8"/>
  <c r="O315" i="8"/>
  <c r="L308" i="8"/>
  <c r="L53" i="8"/>
  <c r="O232" i="8"/>
  <c r="L295" i="8"/>
  <c r="O301" i="8"/>
  <c r="O300" i="8"/>
  <c r="L304" i="8"/>
  <c r="M205" i="8"/>
  <c r="M125" i="8"/>
  <c r="M162" i="8"/>
  <c r="M294" i="8"/>
  <c r="L51" i="8"/>
  <c r="L50" i="8"/>
  <c r="L52" i="8"/>
  <c r="M218" i="8"/>
  <c r="M148" i="8"/>
  <c r="C26" i="8" l="1"/>
  <c r="C30" i="8"/>
  <c r="C15" i="8"/>
  <c r="C29" i="8"/>
  <c r="C14" i="8"/>
  <c r="C11" i="8"/>
  <c r="C18" i="8"/>
  <c r="C9" i="8"/>
  <c r="C17" i="8"/>
  <c r="C21" i="8"/>
  <c r="C6" i="8"/>
  <c r="C20" i="8"/>
  <c r="C5" i="8"/>
  <c r="C24" i="8"/>
  <c r="C23" i="8"/>
  <c r="C8" i="8"/>
  <c r="C27" i="8"/>
  <c r="C12" i="8"/>
  <c r="O252" i="8"/>
  <c r="O295" i="8"/>
  <c r="P289" i="8" s="1"/>
  <c r="Q289" i="8" s="1"/>
  <c r="O214" i="8"/>
  <c r="P208" i="8" s="1"/>
  <c r="Q208" i="8" s="1"/>
  <c r="O142" i="8"/>
  <c r="P136" i="8" s="1"/>
  <c r="Q136" i="8" s="1"/>
  <c r="L80" i="8"/>
  <c r="M80" i="8" s="1"/>
  <c r="O90" i="8"/>
  <c r="L139" i="8"/>
  <c r="M139" i="8" s="1"/>
  <c r="O222" i="8"/>
  <c r="O56" i="8"/>
  <c r="O50" i="8"/>
  <c r="O51" i="8"/>
  <c r="O52" i="8"/>
  <c r="O53" i="8"/>
  <c r="O63" i="8"/>
  <c r="O61" i="8"/>
  <c r="L84" i="8"/>
  <c r="M84" i="8" s="1"/>
  <c r="O89" i="8"/>
  <c r="L92" i="8"/>
  <c r="M92" i="8" s="1"/>
  <c r="O94" i="8"/>
  <c r="P91" i="8" s="1"/>
  <c r="Q91" i="8" s="1"/>
  <c r="O102" i="8"/>
  <c r="P100" i="8" s="1"/>
  <c r="Q100" i="8" s="1"/>
  <c r="L106" i="8"/>
  <c r="M106" i="8" s="1"/>
  <c r="O130" i="8"/>
  <c r="P127" i="8" s="1"/>
  <c r="Q127" i="8" s="1"/>
  <c r="O120" i="8"/>
  <c r="P118" i="8" s="1"/>
  <c r="Q118" i="8" s="1"/>
  <c r="O110" i="8"/>
  <c r="P109" i="8" s="1"/>
  <c r="Q109" i="8" s="1"/>
  <c r="L112" i="8"/>
  <c r="M112" i="8" s="1"/>
  <c r="L134" i="8"/>
  <c r="M134" i="8" s="1"/>
  <c r="O152" i="8"/>
  <c r="O150" i="8"/>
  <c r="O155" i="8"/>
  <c r="P154" i="8" s="1"/>
  <c r="Q154" i="8" s="1"/>
  <c r="O168" i="8"/>
  <c r="P163" i="8" s="1"/>
  <c r="Q163" i="8" s="1"/>
  <c r="O174" i="8"/>
  <c r="P172" i="8" s="1"/>
  <c r="Q172" i="8" s="1"/>
  <c r="L194" i="8"/>
  <c r="M194" i="8" s="1"/>
  <c r="L200" i="8"/>
  <c r="M200" i="8" s="1"/>
  <c r="L207" i="8"/>
  <c r="M207" i="8" s="1"/>
  <c r="O217" i="8"/>
  <c r="O221" i="8"/>
  <c r="O233" i="8"/>
  <c r="O234" i="8"/>
  <c r="O238" i="8"/>
  <c r="P235" i="8" s="1"/>
  <c r="Q235" i="8" s="1"/>
  <c r="O264" i="8"/>
  <c r="P262" i="8" s="1"/>
  <c r="Q262" i="8" s="1"/>
  <c r="L268" i="8"/>
  <c r="M268" i="8" s="1"/>
  <c r="O304" i="8"/>
  <c r="P298" i="8" s="1"/>
  <c r="Q298" i="8" s="1"/>
  <c r="O308" i="8"/>
  <c r="P307" i="8" s="1"/>
  <c r="Q307" i="8" s="1"/>
  <c r="L315" i="8"/>
  <c r="M315" i="8" s="1"/>
  <c r="L311" i="8"/>
  <c r="M311" i="8" s="1"/>
  <c r="M308" i="8"/>
  <c r="L307" i="8"/>
  <c r="M307" i="8" s="1"/>
  <c r="L300" i="8"/>
  <c r="M300" i="8" s="1"/>
  <c r="M304" i="8"/>
  <c r="L301" i="8"/>
  <c r="M301" i="8" s="1"/>
  <c r="M295" i="8"/>
  <c r="P280" i="8"/>
  <c r="Q280" i="8" s="1"/>
  <c r="P271" i="8"/>
  <c r="Q271" i="8" s="1"/>
  <c r="P253" i="8"/>
  <c r="Q253" i="8" s="1"/>
  <c r="P244" i="8"/>
  <c r="Q244" i="8" s="1"/>
  <c r="L234" i="8"/>
  <c r="M234" i="8" s="1"/>
  <c r="L232" i="8"/>
  <c r="M232" i="8" s="1"/>
  <c r="P199" i="8"/>
  <c r="Q199" i="8" s="1"/>
  <c r="P190" i="8"/>
  <c r="Q190" i="8" s="1"/>
  <c r="P181" i="8"/>
  <c r="Q181" i="8" s="1"/>
  <c r="L119" i="8"/>
  <c r="M119" i="8" s="1"/>
  <c r="L120" i="8"/>
  <c r="M120" i="8" s="1"/>
  <c r="M110" i="8"/>
  <c r="M102" i="8"/>
  <c r="L91" i="8"/>
  <c r="M91" i="8" s="1"/>
  <c r="L93" i="8"/>
  <c r="M93" i="8" s="1"/>
  <c r="L81" i="8"/>
  <c r="M81" i="8" s="1"/>
  <c r="O79" i="8"/>
  <c r="O88"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L63" i="8"/>
  <c r="M63" i="8" s="1"/>
  <c r="L62" i="8"/>
  <c r="M62" i="8" s="1"/>
  <c r="L54" i="8"/>
  <c r="M54" i="8" s="1"/>
  <c r="M50" i="8"/>
  <c r="M53" i="8"/>
  <c r="M66" i="8"/>
  <c r="M67" i="8"/>
  <c r="M68" i="8"/>
  <c r="M289" i="8"/>
  <c r="M101" i="8"/>
  <c r="M60" i="8"/>
  <c r="M244" i="8"/>
  <c r="M172" i="8"/>
  <c r="M212" i="8"/>
  <c r="M100" i="8"/>
  <c r="M55" i="8"/>
  <c r="M219" i="8"/>
  <c r="M136" i="8"/>
  <c r="M227" i="8"/>
  <c r="M64" i="8"/>
  <c r="M52" i="8"/>
  <c r="M51" i="8"/>
  <c r="P217" i="8" l="1"/>
  <c r="Q217" i="8" s="1"/>
  <c r="P82" i="8"/>
  <c r="Q82" i="8" s="1"/>
  <c r="P226" i="8"/>
  <c r="Q226" i="8" s="1"/>
  <c r="P55" i="8"/>
  <c r="Q55"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4" i="8"/>
  <c r="G20" i="8"/>
  <c r="F36" i="8"/>
  <c r="M59" i="8"/>
  <c r="G42" i="8" s="1"/>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C42" i="8"/>
  <c r="F43" i="8"/>
  <c r="F42" i="8"/>
  <c r="F40" i="8"/>
  <c r="E42" i="8"/>
  <c r="F39" i="8"/>
  <c r="F38" i="8"/>
  <c r="F44" i="8"/>
  <c r="F41" i="8"/>
  <c r="E44" i="8"/>
  <c r="D39" i="8"/>
  <c r="C40" i="8"/>
  <c r="E39" i="8"/>
  <c r="C37" i="8"/>
  <c r="D44" i="8"/>
  <c r="C36" i="8"/>
  <c r="D43" i="8"/>
  <c r="E41" i="8"/>
  <c r="E37" i="8"/>
  <c r="C39" i="8"/>
  <c r="E36" i="8"/>
  <c r="D40" i="8"/>
  <c r="C43" i="8"/>
  <c r="D36" i="8"/>
  <c r="D41" i="8"/>
  <c r="E40" i="8"/>
  <c r="E38" i="8"/>
  <c r="C41" i="8"/>
  <c r="C44" i="8"/>
  <c r="E43" i="8"/>
  <c r="D37" i="8"/>
  <c r="D42" i="8"/>
  <c r="C38" i="8"/>
  <c r="D38" i="8"/>
  <c r="Q50" i="8" l="1"/>
  <c r="C28" i="8"/>
  <c r="C19" i="8"/>
  <c r="C13" i="8"/>
  <c r="C22" i="8"/>
  <c r="C7" i="8"/>
  <c r="C25" i="8"/>
  <c r="C16" i="8"/>
  <c r="C4" i="8"/>
  <c r="C10" i="8"/>
  <c r="Q64" i="8"/>
  <c r="F5" i="8" s="1"/>
  <c r="G41" i="8"/>
  <c r="F12" i="8"/>
  <c r="F24" i="8"/>
  <c r="F18" i="8"/>
  <c r="F21" i="8"/>
  <c r="F27" i="8"/>
  <c r="F9" i="8"/>
  <c r="G37" i="8"/>
  <c r="G36" i="8"/>
  <c r="G39" i="8"/>
  <c r="G44" i="8"/>
  <c r="G43" i="8"/>
  <c r="G40" i="8"/>
  <c r="G38" i="8"/>
  <c r="D45" i="8"/>
  <c r="C45" i="8"/>
  <c r="E45" i="8"/>
  <c r="H28" i="8" l="1"/>
  <c r="F28" i="8" s="1"/>
  <c r="H16" i="8"/>
  <c r="F16" i="8" s="1"/>
  <c r="H4" i="8"/>
  <c r="F4" i="8" s="1"/>
  <c r="H25" i="8"/>
  <c r="F25" i="8" s="1"/>
  <c r="H13" i="8"/>
  <c r="F13" i="8" s="1"/>
  <c r="H22" i="8"/>
  <c r="F22" i="8" s="1"/>
  <c r="H10" i="8"/>
  <c r="F10" i="8" s="1"/>
  <c r="H19" i="8"/>
  <c r="F19" i="8" s="1"/>
  <c r="H7" i="8"/>
  <c r="F7" i="8" s="1"/>
  <c r="F26" i="8"/>
  <c r="F8" i="8"/>
  <c r="F20" i="8"/>
  <c r="F14" i="8"/>
  <c r="F17" i="8"/>
  <c r="F11" i="8"/>
  <c r="F23" i="8"/>
  <c r="F29" i="8"/>
  <c r="G45" i="8"/>
  <c r="F45" i="8"/>
  <c r="M6" i="8" l="1"/>
  <c r="M10" i="8"/>
  <c r="O10" i="8" l="1"/>
  <c r="Q22" i="8"/>
  <c r="M5" i="8"/>
  <c r="M14" i="8"/>
  <c r="M13" i="8" s="1"/>
  <c r="AA29" i="8" l="1"/>
  <c r="AA10" i="8"/>
  <c r="O6" i="8" l="1"/>
  <c r="O5" i="8" s="1"/>
  <c r="BR50" i="14" l="1"/>
  <c r="O14" i="8"/>
  <c r="Z15" i="8"/>
  <c r="Z22" i="8"/>
  <c r="X20" i="8" s="1"/>
  <c r="R20" i="8"/>
  <c r="R18" i="8" s="1"/>
  <c r="Z31" i="8"/>
  <c r="Z12" i="8"/>
  <c r="X10" i="8" s="1"/>
  <c r="Z17" i="8"/>
  <c r="X15" i="8" s="1"/>
  <c r="O13" i="8" l="1"/>
  <c r="V16" i="8" s="1"/>
  <c r="X17" i="8"/>
  <c r="Y17" i="8" s="1"/>
  <c r="Z5" i="8"/>
  <c r="AA15" i="8"/>
  <c r="AA5" i="8" s="1"/>
  <c r="Z7" i="8"/>
  <c r="N22" i="8" s="1"/>
  <c r="X29" i="8"/>
  <c r="X5" i="8" s="1"/>
  <c r="V15" i="8" l="1"/>
  <c r="Y15" i="8" s="1"/>
  <c r="AB15" i="8" s="1"/>
  <c r="V21" i="8"/>
  <c r="V17" i="8"/>
  <c r="AB17" i="8" s="1"/>
  <c r="V10" i="8"/>
  <c r="V31" i="8"/>
  <c r="R22" i="8"/>
  <c r="V11" i="8"/>
  <c r="V30" i="8"/>
  <c r="V6" i="8" s="1"/>
  <c r="V29" i="8"/>
  <c r="V12" i="8"/>
  <c r="V20" i="8"/>
  <c r="W20" i="8" s="1"/>
  <c r="Z20" i="8" s="1"/>
  <c r="AA20" i="8" s="1"/>
  <c r="V22" i="8"/>
  <c r="W10" i="8"/>
  <c r="AB16" i="8"/>
  <c r="W29" i="8"/>
  <c r="W5" i="8" s="1"/>
  <c r="Q25" i="8"/>
  <c r="P25" i="8"/>
  <c r="N25" i="8"/>
  <c r="M25" i="8" l="1"/>
  <c r="W30" i="8"/>
  <c r="AB30" i="8"/>
  <c r="AB6" i="8" s="1"/>
  <c r="V7" i="8"/>
  <c r="Y20" i="8"/>
  <c r="AB20" i="8" s="1"/>
  <c r="V5" i="8"/>
  <c r="W11" i="8"/>
  <c r="AB11" i="8" s="1"/>
  <c r="Y10" i="8"/>
  <c r="AB10" i="8" s="1"/>
  <c r="Y29" i="8"/>
  <c r="AB29" i="8" s="1"/>
  <c r="AB5" i="8" s="1"/>
  <c r="W21" i="8"/>
  <c r="L26" i="8"/>
  <c r="Y5" i="8" l="1"/>
  <c r="O25" i="8" s="1"/>
  <c r="W31" i="8"/>
  <c r="W6" i="8"/>
  <c r="W12" i="8"/>
  <c r="AB12" i="8" s="1"/>
  <c r="R25" i="8"/>
  <c r="L25" i="8"/>
  <c r="X31" i="8"/>
  <c r="Y31" i="8" s="1"/>
  <c r="Y7" i="8" s="1"/>
  <c r="M22" i="8" s="1"/>
  <c r="L27" i="8"/>
  <c r="X12" i="8"/>
  <c r="Y12" i="8" s="1"/>
  <c r="R26" i="8"/>
  <c r="AB21" i="8"/>
  <c r="W22" i="8"/>
  <c r="X7" i="8" l="1"/>
  <c r="L22" i="8" s="1"/>
  <c r="M26" i="8"/>
  <c r="AB31" i="8"/>
  <c r="AB7" i="8" s="1"/>
  <c r="W7" i="8"/>
  <c r="AB22" i="8"/>
  <c r="X22" i="8"/>
  <c r="Y22" i="8" s="1"/>
  <c r="M27" i="8" l="1"/>
  <c r="R27" i="8"/>
</calcChain>
</file>

<file path=xl/sharedStrings.xml><?xml version="1.0" encoding="utf-8"?>
<sst xmlns="http://schemas.openxmlformats.org/spreadsheetml/2006/main" count="850" uniqueCount="425">
  <si>
    <t>※申告書と納付書は切り離さないでください。</t>
    <rPh sb="1" eb="4">
      <t>シンコクショ</t>
    </rPh>
    <rPh sb="5" eb="8">
      <t>ノウフショ</t>
    </rPh>
    <rPh sb="9" eb="10">
      <t>キ</t>
    </rPh>
    <rPh sb="11" eb="12">
      <t>ハナ</t>
    </rPh>
    <phoneticPr fontId="2"/>
  </si>
  <si>
    <t>社労士記載欄を除き、該当する箇所すべてに入力する必要があります。</t>
    <rPh sb="0" eb="3">
      <t>シャロウシ</t>
    </rPh>
    <rPh sb="3" eb="5">
      <t>キサイ</t>
    </rPh>
    <rPh sb="5" eb="6">
      <t>ラン</t>
    </rPh>
    <rPh sb="7" eb="8">
      <t>ノゾ</t>
    </rPh>
    <rPh sb="10" eb="12">
      <t>ガイトウ</t>
    </rPh>
    <rPh sb="14" eb="16">
      <t>カショ</t>
    </rPh>
    <rPh sb="20" eb="22">
      <t>ニュウリョク</t>
    </rPh>
    <rPh sb="24" eb="26">
      <t>ヒツヨウ</t>
    </rPh>
    <phoneticPr fontId="2"/>
  </si>
  <si>
    <t>該当する欄すべてに入力していきます。</t>
    <rPh sb="0" eb="2">
      <t>ガイトウ</t>
    </rPh>
    <rPh sb="4" eb="5">
      <t>ラン</t>
    </rPh>
    <phoneticPr fontId="2"/>
  </si>
  <si>
    <t>・事業期間に誤りはないでしょうか？</t>
    <rPh sb="1" eb="3">
      <t>ジギョウ</t>
    </rPh>
    <rPh sb="3" eb="5">
      <t>キカン</t>
    </rPh>
    <rPh sb="6" eb="7">
      <t>アヤマ</t>
    </rPh>
    <phoneticPr fontId="2"/>
  </si>
  <si>
    <t>・入力に誤りや入力漏れはないかチェックする。</t>
    <rPh sb="7" eb="9">
      <t>ニュウリョク</t>
    </rPh>
    <rPh sb="9" eb="10">
      <t>モ</t>
    </rPh>
    <phoneticPr fontId="2"/>
  </si>
  <si>
    <t>「一括有期事業報告書（建設の事業）」の作成の際に入力して使用します。</t>
    <rPh sb="1" eb="3">
      <t>イッカツ</t>
    </rPh>
    <rPh sb="3" eb="5">
      <t>ユウキ</t>
    </rPh>
    <rPh sb="5" eb="7">
      <t>ジギョウ</t>
    </rPh>
    <rPh sb="7" eb="10">
      <t>ホウコクショ</t>
    </rPh>
    <rPh sb="11" eb="13">
      <t>ケンセツ</t>
    </rPh>
    <rPh sb="14" eb="16">
      <t>ジギョウ</t>
    </rPh>
    <rPh sb="19" eb="21">
      <t>サクセイ</t>
    </rPh>
    <rPh sb="22" eb="23">
      <t>サイ</t>
    </rPh>
    <rPh sb="24" eb="26">
      <t>ニュウリョク</t>
    </rPh>
    <rPh sb="28" eb="30">
      <t>シヨウ</t>
    </rPh>
    <phoneticPr fontId="2"/>
  </si>
  <si>
    <t>「報告書（事業主控）」の内容が自動的に表示されるため、入力の必要はありません。</t>
    <rPh sb="5" eb="8">
      <t>ジギョウヌシ</t>
    </rPh>
    <rPh sb="8" eb="9">
      <t>ヒカ</t>
    </rPh>
    <rPh sb="12" eb="14">
      <t>ナイヨウ</t>
    </rPh>
    <rPh sb="15" eb="17">
      <t>ジドウ</t>
    </rPh>
    <rPh sb="17" eb="18">
      <t>テキ</t>
    </rPh>
    <rPh sb="19" eb="21">
      <t>ヒョウジ</t>
    </rPh>
    <phoneticPr fontId="2"/>
  </si>
  <si>
    <t>最初に入力する必要があります。</t>
    <rPh sb="0" eb="2">
      <t>サイショ</t>
    </rPh>
    <rPh sb="3" eb="5">
      <t>ニュウリョク</t>
    </rPh>
    <rPh sb="7" eb="9">
      <t>ヒツヨウ</t>
    </rPh>
    <phoneticPr fontId="2"/>
  </si>
  <si>
    <t>年</t>
    <rPh sb="0" eb="1">
      <t>ネン</t>
    </rPh>
    <phoneticPr fontId="2"/>
  </si>
  <si>
    <t>年</t>
  </si>
  <si>
    <t>月</t>
  </si>
  <si>
    <t>35 建築事業
（既設建築物設備工事業を除く）</t>
  </si>
  <si>
    <t>事業開始時期</t>
    <rPh sb="0" eb="2">
      <t>ジギョウ</t>
    </rPh>
    <rPh sb="2" eb="4">
      <t>カイシ</t>
    </rPh>
    <rPh sb="4" eb="6">
      <t>ジキ</t>
    </rPh>
    <phoneticPr fontId="2"/>
  </si>
  <si>
    <t>保険料率</t>
    <rPh sb="0" eb="2">
      <t>ホケン</t>
    </rPh>
    <rPh sb="2" eb="3">
      <t>リョウ</t>
    </rPh>
    <rPh sb="3" eb="4">
      <t>リツ</t>
    </rPh>
    <phoneticPr fontId="2"/>
  </si>
  <si>
    <t>十</t>
    <rPh sb="0" eb="1">
      <t>ジュウ</t>
    </rPh>
    <phoneticPr fontId="2"/>
  </si>
  <si>
    <t>万</t>
    <rPh sb="0" eb="1">
      <t>マン</t>
    </rPh>
    <phoneticPr fontId="2"/>
  </si>
  <si>
    <t>千</t>
    <rPh sb="0" eb="1">
      <t>セン</t>
    </rPh>
    <phoneticPr fontId="2"/>
  </si>
  <si>
    <t>百</t>
    <rPh sb="0" eb="1">
      <t>ヒャク</t>
    </rPh>
    <phoneticPr fontId="2"/>
  </si>
  <si>
    <t>人</t>
    <rPh sb="0" eb="1">
      <t>ニン</t>
    </rPh>
    <phoneticPr fontId="2"/>
  </si>
  <si>
    <t>（還付請求書を別途作成する必要があります。）</t>
  </si>
  <si>
    <t/>
  </si>
  <si>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</si>
  <si>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</si>
  <si>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</si>
  <si>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</si>
  <si>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</si>
  <si>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</si>
  <si>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</si>
  <si>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</si>
  <si>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１．目的</t>
    <rPh sb="2" eb="4">
      <t>モクテキ</t>
    </rPh>
    <phoneticPr fontId="2"/>
  </si>
  <si>
    <t>４．注意事項</t>
    <rPh sb="2" eb="4">
      <t>チュウイ</t>
    </rPh>
    <rPh sb="4" eb="6">
      <t>ジコウ</t>
    </rPh>
    <phoneticPr fontId="2"/>
  </si>
  <si>
    <t>年度更新申告書に転記するための記載イメージが表示されます。</t>
    <rPh sb="8" eb="10">
      <t>テンキ</t>
    </rPh>
    <rPh sb="15" eb="17">
      <t>キサイ</t>
    </rPh>
    <rPh sb="22" eb="24">
      <t>ヒョウジ</t>
    </rPh>
    <phoneticPr fontId="2"/>
  </si>
  <si>
    <t>　申告書の作成にあたっては、以下の手順で行ってください。</t>
    <rPh sb="1" eb="4">
      <t>シンコクショ</t>
    </rPh>
    <rPh sb="5" eb="7">
      <t>サクセイ</t>
    </rPh>
    <rPh sb="14" eb="16">
      <t>イカ</t>
    </rPh>
    <rPh sb="17" eb="19">
      <t>テジュン</t>
    </rPh>
    <rPh sb="20" eb="21">
      <t>オコナ</t>
    </rPh>
    <phoneticPr fontId="2"/>
  </si>
  <si>
    <t>(3)入力内容の確認</t>
    <rPh sb="3" eb="5">
      <t>ニュウリョク</t>
    </rPh>
    <rPh sb="5" eb="7">
      <t>ナイヨウ</t>
    </rPh>
    <rPh sb="8" eb="10">
      <t>カクニン</t>
    </rPh>
    <phoneticPr fontId="2"/>
  </si>
  <si>
    <t>これまでの入力が終わりましたら、次の事項を確認してください。</t>
    <rPh sb="8" eb="9">
      <t>オ</t>
    </rPh>
    <phoneticPr fontId="2"/>
  </si>
  <si>
    <t>８．「申告書記入イメージ」シートへの入力及び申告書への転記</t>
    <rPh sb="18" eb="20">
      <t>ニュウリョク</t>
    </rPh>
    <rPh sb="20" eb="21">
      <t>オヨ</t>
    </rPh>
    <rPh sb="22" eb="25">
      <t>シンコクショ</t>
    </rPh>
    <rPh sb="27" eb="29">
      <t>テンキ</t>
    </rPh>
    <phoneticPr fontId="2"/>
  </si>
  <si>
    <t>申告書のイメージが表示されますので、以下の点について入力・選択してください。</t>
    <rPh sb="9" eb="11">
      <t>ヒョウジ</t>
    </rPh>
    <phoneticPr fontId="2"/>
  </si>
  <si>
    <t>(1)還付金の請求の有無について</t>
    <rPh sb="3" eb="5">
      <t>カンプ</t>
    </rPh>
    <rPh sb="5" eb="6">
      <t>キン</t>
    </rPh>
    <rPh sb="7" eb="9">
      <t>セイキュウ</t>
    </rPh>
    <rPh sb="10" eb="12">
      <t>ウム</t>
    </rPh>
    <phoneticPr fontId="2"/>
  </si>
  <si>
    <t>○ 行わない場合…還付手続が不要となるように概算保険料額が自動修正されます。</t>
    <rPh sb="2" eb="3">
      <t>オコナ</t>
    </rPh>
    <rPh sb="6" eb="8">
      <t>バアイ</t>
    </rPh>
    <phoneticPr fontId="2"/>
  </si>
  <si>
    <t>○ 行う場合…還付請求書を別途作成する必要があります。</t>
    <rPh sb="2" eb="3">
      <t>オコナ</t>
    </rPh>
    <rPh sb="4" eb="6">
      <t>バアイ</t>
    </rPh>
    <rPh sb="7" eb="9">
      <t>カンプ</t>
    </rPh>
    <phoneticPr fontId="2"/>
  </si>
  <si>
    <t>・延納を希望する場合は、「⑰延納の申請　延納の回数」に「３」と入力して下さい。希望しな</t>
    <rPh sb="31" eb="33">
      <t>ニュウリョク</t>
    </rPh>
    <phoneticPr fontId="2"/>
  </si>
  <si>
    <t>これまでの入力が終わりましたら、以下の欄に入力結果・計算結果が自動表示されます。</t>
    <rPh sb="16" eb="18">
      <t>イカ</t>
    </rPh>
    <rPh sb="19" eb="20">
      <t>ラン</t>
    </rPh>
    <rPh sb="21" eb="23">
      <t>ニュウリョク</t>
    </rPh>
    <rPh sb="23" eb="25">
      <t>ケッカ</t>
    </rPh>
    <rPh sb="26" eb="28">
      <t>ケイサン</t>
    </rPh>
    <rPh sb="28" eb="30">
      <t>ケッカ</t>
    </rPh>
    <rPh sb="31" eb="33">
      <t>ジドウ</t>
    </rPh>
    <rPh sb="33" eb="35">
      <t>ヒョウジ</t>
    </rPh>
    <phoneticPr fontId="2"/>
  </si>
  <si>
    <t>《自動表示される項目》</t>
    <rPh sb="8" eb="10">
      <t>コウモク</t>
    </rPh>
    <phoneticPr fontId="2"/>
  </si>
  <si>
    <t>○「①労働保険番号」（項２）</t>
    <rPh sb="3" eb="5">
      <t>ロウドウ</t>
    </rPh>
    <rPh sb="5" eb="7">
      <t>ホケン</t>
    </rPh>
    <rPh sb="7" eb="9">
      <t>バンゴウ</t>
    </rPh>
    <rPh sb="11" eb="12">
      <t>コウ</t>
    </rPh>
    <phoneticPr fontId="2"/>
  </si>
  <si>
    <t>　「⑧保険料・拠出金算定基礎額」に「⑨保険料・拠出金率」を乗じた額が表示されま</t>
    <rPh sb="29" eb="30">
      <t>ジョウ</t>
    </rPh>
    <rPh sb="32" eb="33">
      <t>ガク</t>
    </rPh>
    <rPh sb="34" eb="36">
      <t>ヒョウジ</t>
    </rPh>
    <phoneticPr fontId="2"/>
  </si>
  <si>
    <t>す。１円未満の端数がある場合は、端数は切り捨てられます。</t>
    <rPh sb="3" eb="4">
      <t>エン</t>
    </rPh>
    <rPh sb="4" eb="6">
      <t>ミマン</t>
    </rPh>
    <rPh sb="7" eb="9">
      <t>ハスウ</t>
    </rPh>
    <rPh sb="12" eb="14">
      <t>バアイ</t>
    </rPh>
    <rPh sb="16" eb="18">
      <t>ハスウ</t>
    </rPh>
    <rPh sb="19" eb="20">
      <t>キ</t>
    </rPh>
    <rPh sb="21" eb="22">
      <t>ス</t>
    </rPh>
    <phoneticPr fontId="2"/>
  </si>
  <si>
    <t>○「⑳差引額（イ）、（ロ）、（ハ）」</t>
    <rPh sb="3" eb="5">
      <t>サシヒキ</t>
    </rPh>
    <rPh sb="5" eb="6">
      <t>ガク</t>
    </rPh>
    <phoneticPr fontId="2"/>
  </si>
  <si>
    <t>　「⑩確定保険料額(イ)」と「⑱申告済概算保険料額」を比較して、余る場合は「⑳</t>
    <rPh sb="16" eb="18">
      <t>シンコク</t>
    </rPh>
    <rPh sb="18" eb="19">
      <t>ズ</t>
    </rPh>
    <rPh sb="19" eb="21">
      <t>ガイサン</t>
    </rPh>
    <rPh sb="21" eb="24">
      <t>ホケンリョウ</t>
    </rPh>
    <rPh sb="24" eb="25">
      <t>ガク</t>
    </rPh>
    <phoneticPr fontId="2"/>
  </si>
  <si>
    <t>　延納に該当しない場合は上段の「全期又は第１期(初期)」の欄のみに自動記入され、</t>
    <rPh sb="29" eb="30">
      <t>ラン</t>
    </rPh>
    <phoneticPr fontId="2"/>
  </si>
  <si>
    <t>・「申告書記入イメージ」には表示されない事業又は作業の種類、事業主欄等を申告書に記入して</t>
    <rPh sb="14" eb="16">
      <t>ヒョウジ</t>
    </rPh>
    <rPh sb="22" eb="23">
      <t>マタ</t>
    </rPh>
    <rPh sb="24" eb="26">
      <t>サギョウ</t>
    </rPh>
    <rPh sb="34" eb="35">
      <t>トウ</t>
    </rPh>
    <rPh sb="36" eb="39">
      <t>シンコクショ</t>
    </rPh>
    <phoneticPr fontId="2"/>
  </si>
  <si>
    <t>↓</t>
    <phoneticPr fontId="2"/>
  </si>
  <si>
    <t>「一括有期事業総括表」の作成・提出の際に使用します。</t>
    <rPh sb="1" eb="3">
      <t>イッカツ</t>
    </rPh>
    <rPh sb="3" eb="5">
      <t>ユウキ</t>
    </rPh>
    <rPh sb="5" eb="7">
      <t>ジギョウ</t>
    </rPh>
    <rPh sb="7" eb="9">
      <t>ソウカツ</t>
    </rPh>
    <rPh sb="9" eb="10">
      <t>ヒョウ</t>
    </rPh>
    <rPh sb="12" eb="14">
      <t>サクセイ</t>
    </rPh>
    <rPh sb="15" eb="17">
      <t>テイシュツ</t>
    </rPh>
    <rPh sb="18" eb="19">
      <t>サイ</t>
    </rPh>
    <rPh sb="20" eb="22">
      <t>シヨウ</t>
    </rPh>
    <phoneticPr fontId="2"/>
  </si>
  <si>
    <t>② 「一括有期事業報告書（事業主控）」の入力・作成。</t>
    <rPh sb="13" eb="16">
      <t>ジギョウヌシ</t>
    </rPh>
    <rPh sb="16" eb="17">
      <t>ヒカ</t>
    </rPh>
    <rPh sb="20" eb="22">
      <t>ニュウリョク</t>
    </rPh>
    <rPh sb="23" eb="25">
      <t>サクセイ</t>
    </rPh>
    <phoneticPr fontId="2"/>
  </si>
  <si>
    <t>③ 「一括有期事業総括表」に保険年度、メリット料率（該当する場合のみ）を入力。</t>
    <rPh sb="9" eb="11">
      <t>ソウカツ</t>
    </rPh>
    <rPh sb="11" eb="12">
      <t>ヒョウ</t>
    </rPh>
    <rPh sb="14" eb="16">
      <t>ホケン</t>
    </rPh>
    <rPh sb="16" eb="18">
      <t>ネンド</t>
    </rPh>
    <rPh sb="23" eb="25">
      <t>リョウリツ</t>
    </rPh>
    <rPh sb="26" eb="28">
      <t>ガイトウ</t>
    </rPh>
    <rPh sb="30" eb="32">
      <t>バアイ</t>
    </rPh>
    <rPh sb="36" eb="38">
      <t>ニュウリョク</t>
    </rPh>
    <phoneticPr fontId="2"/>
  </si>
  <si>
    <t>(2)延納（分割納付）の申請欄の入力</t>
    <rPh sb="3" eb="5">
      <t>エンノウ</t>
    </rPh>
    <rPh sb="6" eb="8">
      <t>ブンカツ</t>
    </rPh>
    <rPh sb="8" eb="10">
      <t>ノウフ</t>
    </rPh>
    <rPh sb="12" eb="14">
      <t>シンセイ</t>
    </rPh>
    <rPh sb="14" eb="15">
      <t>ラン</t>
    </rPh>
    <rPh sb="16" eb="18">
      <t>ニュウリョク</t>
    </rPh>
    <phoneticPr fontId="2"/>
  </si>
  <si>
    <t>(3)「⑱申告済概算保険料額」の入力</t>
    <rPh sb="5" eb="7">
      <t>シンコク</t>
    </rPh>
    <rPh sb="7" eb="8">
      <t>スミ</t>
    </rPh>
    <rPh sb="8" eb="10">
      <t>ガイサン</t>
    </rPh>
    <rPh sb="10" eb="13">
      <t>ホケンリョウ</t>
    </rPh>
    <rPh sb="13" eb="14">
      <t>ガク</t>
    </rPh>
    <rPh sb="16" eb="18">
      <t>ニュウリョク</t>
    </rPh>
    <phoneticPr fontId="2"/>
  </si>
  <si>
    <t>○「⑩確定保険料・一般拠出金額」（項１２、１４、３６）</t>
    <rPh sb="3" eb="5">
      <t>カクテイ</t>
    </rPh>
    <rPh sb="5" eb="8">
      <t>ホケンリョウ</t>
    </rPh>
    <rPh sb="9" eb="11">
      <t>イッパン</t>
    </rPh>
    <rPh sb="11" eb="14">
      <t>キョシュツキン</t>
    </rPh>
    <rPh sb="14" eb="15">
      <t>ガク</t>
    </rPh>
    <rPh sb="17" eb="18">
      <t>コウ</t>
    </rPh>
    <phoneticPr fontId="2"/>
  </si>
  <si>
    <t>○「⑭概算保険料額」（項２１、２３）</t>
    <rPh sb="3" eb="5">
      <t>ガイサン</t>
    </rPh>
    <rPh sb="5" eb="8">
      <t>ホケンリョウ</t>
    </rPh>
    <rPh sb="8" eb="9">
      <t>ガク</t>
    </rPh>
    <rPh sb="11" eb="12">
      <t>コウ</t>
    </rPh>
    <phoneticPr fontId="2"/>
  </si>
  <si>
    <t>　これらについて同意されない場合はご使用をお断りします。</t>
    <phoneticPr fontId="2"/>
  </si>
  <si>
    <r>
      <t>(2)「報告書（事業主控）」</t>
    </r>
    <r>
      <rPr>
        <sz val="11"/>
        <rFont val="HG丸ｺﾞｼｯｸM-PRO"/>
        <family val="3"/>
        <charset val="128"/>
      </rPr>
      <t>…シート見出しの色</t>
    </r>
    <r>
      <rPr>
        <sz val="11"/>
        <color indexed="50"/>
        <rFont val="HG丸ｺﾞｼｯｸM-PRO"/>
        <family val="3"/>
        <charset val="128"/>
      </rPr>
      <t>【ライム】</t>
    </r>
    <rPh sb="4" eb="7">
      <t>ホウコクショ</t>
    </rPh>
    <rPh sb="8" eb="11">
      <t>ジギョウヌシ</t>
    </rPh>
    <rPh sb="11" eb="12">
      <t>ヒカ</t>
    </rPh>
    <phoneticPr fontId="2"/>
  </si>
  <si>
    <r>
      <t>(4) 「総括表」</t>
    </r>
    <r>
      <rPr>
        <sz val="11"/>
        <rFont val="HG丸ｺﾞｼｯｸM-PRO"/>
        <family val="3"/>
        <charset val="128"/>
      </rPr>
      <t>…シート見出しの色</t>
    </r>
    <r>
      <rPr>
        <sz val="11"/>
        <color indexed="17"/>
        <rFont val="HG丸ｺﾞｼｯｸM-PRO"/>
        <family val="3"/>
        <charset val="128"/>
      </rPr>
      <t>【緑色】</t>
    </r>
    <rPh sb="5" eb="7">
      <t>ソウカツ</t>
    </rPh>
    <rPh sb="7" eb="8">
      <t>ヒョウ</t>
    </rPh>
    <rPh sb="19" eb="20">
      <t>ミドリ</t>
    </rPh>
    <rPh sb="20" eb="21">
      <t>イロ</t>
    </rPh>
    <phoneticPr fontId="2"/>
  </si>
  <si>
    <r>
      <t>(5) 「申告書記入イメージ」</t>
    </r>
    <r>
      <rPr>
        <sz val="11"/>
        <rFont val="HG丸ｺﾞｼｯｸM-PRO"/>
        <family val="3"/>
        <charset val="128"/>
      </rPr>
      <t>…シート見出しの色</t>
    </r>
    <r>
      <rPr>
        <sz val="11"/>
        <color indexed="10"/>
        <rFont val="HG丸ｺﾞｼｯｸM-PRO"/>
        <family val="3"/>
        <charset val="128"/>
      </rPr>
      <t>【赤色】</t>
    </r>
    <rPh sb="5" eb="8">
      <t>シンコクショ</t>
    </rPh>
    <rPh sb="8" eb="10">
      <t>キニュウ</t>
    </rPh>
    <rPh sb="25" eb="26">
      <t>アカ</t>
    </rPh>
    <phoneticPr fontId="2"/>
  </si>
  <si>
    <t>６．利用手順</t>
    <phoneticPr fontId="2"/>
  </si>
  <si>
    <t>↓</t>
    <phoneticPr fontId="2"/>
  </si>
  <si>
    <t>↓</t>
    <phoneticPr fontId="2"/>
  </si>
  <si>
    <t>↓</t>
    <phoneticPr fontId="2"/>
  </si>
  <si>
    <t>延納（３回に分割して納付）することができます。</t>
    <phoneticPr fontId="2"/>
  </si>
  <si>
    <t>　い場合は「１」のままとしてください。</t>
    <phoneticPr fontId="2"/>
  </si>
  <si>
    <t>に表示された金額が、今回納付する金額です。</t>
    <phoneticPr fontId="2"/>
  </si>
  <si>
    <r>
      <t>・</t>
    </r>
    <r>
      <rPr>
        <u/>
        <sz val="11"/>
        <color indexed="10"/>
        <rFont val="HG丸ｺﾞｼｯｸM-PRO"/>
        <family val="3"/>
        <charset val="128"/>
      </rPr>
      <t>「０」が表示されている場合は「０」も含めて記入してください。</t>
    </r>
    <phoneticPr fontId="2"/>
  </si>
  <si>
    <t>一括有期事業総括表の入力は以下の２箇所です。</t>
    <rPh sb="0" eb="2">
      <t>イッカツ</t>
    </rPh>
    <rPh sb="2" eb="4">
      <t>ユウキ</t>
    </rPh>
    <rPh sb="4" eb="6">
      <t>ジギョウ</t>
    </rPh>
    <rPh sb="6" eb="8">
      <t>ソウカツ</t>
    </rPh>
    <rPh sb="8" eb="9">
      <t>ヒョウ</t>
    </rPh>
    <rPh sb="10" eb="12">
      <t>ニュウリョク</t>
    </rPh>
    <rPh sb="13" eb="15">
      <t>イカ</t>
    </rPh>
    <rPh sb="17" eb="19">
      <t>カショ</t>
    </rPh>
    <phoneticPr fontId="2"/>
  </si>
  <si>
    <t>　に分けて入力する必要があります。</t>
    <rPh sb="9" eb="11">
      <t>ヒツヨウ</t>
    </rPh>
    <phoneticPr fontId="2"/>
  </si>
  <si>
    <t>【提出先】</t>
    <rPh sb="1" eb="4">
      <t>テイシュツサキ</t>
    </rPh>
    <phoneticPr fontId="2"/>
  </si>
  <si>
    <t>(5)申告書への転記</t>
    <rPh sb="3" eb="6">
      <t>シンコクショ</t>
    </rPh>
    <rPh sb="8" eb="10">
      <t>テンキ</t>
    </rPh>
    <phoneticPr fontId="2"/>
  </si>
  <si>
    <t>７．「一括有期事業報告書（事業主控）」、「一括有期事業総括表」の作成</t>
    <rPh sb="3" eb="5">
      <t>イッカツ</t>
    </rPh>
    <rPh sb="5" eb="7">
      <t>ユウキ</t>
    </rPh>
    <rPh sb="7" eb="9">
      <t>ジギョウ</t>
    </rPh>
    <rPh sb="9" eb="12">
      <t>ホウコクショ</t>
    </rPh>
    <rPh sb="13" eb="16">
      <t>ジギョウヌシ</t>
    </rPh>
    <rPh sb="16" eb="17">
      <t>ヒカエ</t>
    </rPh>
    <rPh sb="27" eb="29">
      <t>ソウカツ</t>
    </rPh>
    <rPh sb="29" eb="30">
      <t>ヒョウ</t>
    </rPh>
    <rPh sb="32" eb="34">
      <t>サクセイ</t>
    </rPh>
    <phoneticPr fontId="2"/>
  </si>
  <si>
    <t>(1)「一括有期事業報告書（事業主控）」の入力について</t>
    <rPh sb="4" eb="6">
      <t>イッカツ</t>
    </rPh>
    <rPh sb="6" eb="8">
      <t>ユウキ</t>
    </rPh>
    <rPh sb="8" eb="10">
      <t>ジギョウ</t>
    </rPh>
    <rPh sb="10" eb="13">
      <t>ホウコクショ</t>
    </rPh>
    <rPh sb="14" eb="17">
      <t>ジギョウヌシ</t>
    </rPh>
    <rPh sb="17" eb="18">
      <t>ヒカエ</t>
    </rPh>
    <rPh sb="21" eb="23">
      <t>ニュウリョク</t>
    </rPh>
    <phoneticPr fontId="2"/>
  </si>
  <si>
    <t>(２)「一括有期事業総括表」の入力について</t>
    <rPh sb="4" eb="6">
      <t>イッカツ</t>
    </rPh>
    <rPh sb="6" eb="8">
      <t>ユウキ</t>
    </rPh>
    <rPh sb="8" eb="10">
      <t>ジギョウ</t>
    </rPh>
    <rPh sb="10" eb="12">
      <t>ソウカツ</t>
    </rPh>
    <rPh sb="12" eb="13">
      <t>ヒョウ</t>
    </rPh>
    <rPh sb="15" eb="17">
      <t>ニュウリョク</t>
    </rPh>
    <phoneticPr fontId="2"/>
  </si>
  <si>
    <r>
      <t>　　</t>
    </r>
    <r>
      <rPr>
        <sz val="11"/>
        <color indexed="12"/>
        <rFont val="HG丸ｺﾞｼｯｸM-PRO"/>
        <family val="3"/>
        <charset val="128"/>
      </rPr>
      <t>該当する事業の種類を選択してください。</t>
    </r>
    <r>
      <rPr>
        <sz val="11"/>
        <rFont val="HG丸ｺﾞｼｯｸM-PRO"/>
        <family val="3"/>
        <charset val="128"/>
      </rPr>
      <t>事業の種類が異なる工事については、２枚目以降</t>
    </r>
    <rPh sb="2" eb="4">
      <t>ガイトウ</t>
    </rPh>
    <rPh sb="6" eb="8">
      <t>ジギョウ</t>
    </rPh>
    <rPh sb="9" eb="11">
      <t>シュルイ</t>
    </rPh>
    <rPh sb="12" eb="14">
      <t>センタク</t>
    </rPh>
    <rPh sb="21" eb="23">
      <t>ジギョウ</t>
    </rPh>
    <rPh sb="24" eb="26">
      <t>シュルイ</t>
    </rPh>
    <rPh sb="27" eb="28">
      <t>コト</t>
    </rPh>
    <rPh sb="30" eb="32">
      <t>コウジ</t>
    </rPh>
    <rPh sb="39" eb="41">
      <t>マイメ</t>
    </rPh>
    <rPh sb="41" eb="43">
      <t>イコウ</t>
    </rPh>
    <phoneticPr fontId="2"/>
  </si>
  <si>
    <t>　　請負代金の額に、告示された控除対象工事用物の価格が含まれている場合、控除対象工事用</t>
    <rPh sb="2" eb="4">
      <t>ウケオイ</t>
    </rPh>
    <rPh sb="4" eb="6">
      <t>ダイキン</t>
    </rPh>
    <rPh sb="7" eb="8">
      <t>ガク</t>
    </rPh>
    <rPh sb="10" eb="12">
      <t>コクジ</t>
    </rPh>
    <rPh sb="15" eb="17">
      <t>コウジョ</t>
    </rPh>
    <rPh sb="17" eb="19">
      <t>タイショウ</t>
    </rPh>
    <rPh sb="19" eb="21">
      <t>コウジ</t>
    </rPh>
    <rPh sb="21" eb="22">
      <t>ヨウ</t>
    </rPh>
    <rPh sb="22" eb="23">
      <t>ブツ</t>
    </rPh>
    <rPh sb="24" eb="26">
      <t>カカク</t>
    </rPh>
    <rPh sb="27" eb="28">
      <t>フク</t>
    </rPh>
    <rPh sb="33" eb="35">
      <t>バアイ</t>
    </rPh>
    <rPh sb="36" eb="38">
      <t>コウジョ</t>
    </rPh>
    <rPh sb="38" eb="40">
      <t>タイショウ</t>
    </rPh>
    <rPh sb="40" eb="42">
      <t>コウジ</t>
    </rPh>
    <rPh sb="42" eb="43">
      <t>ヨウ</t>
    </rPh>
    <phoneticPr fontId="2"/>
  </si>
  <si>
    <r>
      <t>　物の価額相当額を入力してください。なお、</t>
    </r>
    <r>
      <rPr>
        <sz val="11"/>
        <color indexed="12"/>
        <rFont val="HG丸ｺﾞｼｯｸM-PRO"/>
        <family val="3"/>
        <charset val="128"/>
      </rPr>
      <t>業種番号３６の機械装置の組立て又は据え付けの</t>
    </r>
    <rPh sb="21" eb="23">
      <t>ギョウシュ</t>
    </rPh>
    <rPh sb="23" eb="25">
      <t>バンゴウ</t>
    </rPh>
    <rPh sb="28" eb="30">
      <t>キカイ</t>
    </rPh>
    <rPh sb="30" eb="32">
      <t>ソウチ</t>
    </rPh>
    <rPh sb="33" eb="35">
      <t>クミタテ</t>
    </rPh>
    <rPh sb="36" eb="37">
      <t>マタ</t>
    </rPh>
    <rPh sb="38" eb="39">
      <t>ス</t>
    </rPh>
    <rPh sb="40" eb="41">
      <t>ツ</t>
    </rPh>
    <phoneticPr fontId="2"/>
  </si>
  <si>
    <t>③　請負代金から控除する額</t>
    <rPh sb="2" eb="4">
      <t>ウケオイ</t>
    </rPh>
    <rPh sb="4" eb="6">
      <t>ダイキン</t>
    </rPh>
    <rPh sb="8" eb="10">
      <t>コウジョ</t>
    </rPh>
    <rPh sb="12" eb="13">
      <t>ガク</t>
    </rPh>
    <phoneticPr fontId="2"/>
  </si>
  <si>
    <t>２．ツールの特徴</t>
    <rPh sb="6" eb="8">
      <t>トクチョウ</t>
    </rPh>
    <phoneticPr fontId="2"/>
  </si>
  <si>
    <t>画面①については、平成２１年度から新たに入力が必要となった項目です。画面②については、こ</t>
    <rPh sb="0" eb="2">
      <t>ガメン</t>
    </rPh>
    <rPh sb="9" eb="11">
      <t>ヘイセイ</t>
    </rPh>
    <rPh sb="13" eb="15">
      <t>ネンド</t>
    </rPh>
    <rPh sb="17" eb="18">
      <t>アラ</t>
    </rPh>
    <rPh sb="20" eb="22">
      <t>ニュウリョク</t>
    </rPh>
    <rPh sb="23" eb="25">
      <t>ヒツヨウ</t>
    </rPh>
    <rPh sb="29" eb="31">
      <t>コウモク</t>
    </rPh>
    <rPh sb="34" eb="36">
      <t>ガメン</t>
    </rPh>
    <phoneticPr fontId="2"/>
  </si>
  <si>
    <t>　　賃金で算定する場合は、請負代金の額の上セルの空欄セルをクリックし、「賃金で算定」に</t>
    <rPh sb="2" eb="4">
      <t>チンギン</t>
    </rPh>
    <rPh sb="5" eb="7">
      <t>サンテイ</t>
    </rPh>
    <rPh sb="9" eb="11">
      <t>バアイ</t>
    </rPh>
    <rPh sb="13" eb="15">
      <t>ウケオイ</t>
    </rPh>
    <rPh sb="15" eb="17">
      <t>ダイキン</t>
    </rPh>
    <rPh sb="18" eb="19">
      <t>ガク</t>
    </rPh>
    <rPh sb="20" eb="21">
      <t>ウエ</t>
    </rPh>
    <rPh sb="24" eb="26">
      <t>クウラン</t>
    </rPh>
    <rPh sb="36" eb="38">
      <t>チンギン</t>
    </rPh>
    <rPh sb="39" eb="41">
      <t>サンテイ</t>
    </rPh>
    <phoneticPr fontId="2"/>
  </si>
  <si>
    <t>　選択変更します。「賃金総額欄」に賃金額を入力します。</t>
    <rPh sb="17" eb="19">
      <t>チンギン</t>
    </rPh>
    <rPh sb="19" eb="20">
      <t>ガク</t>
    </rPh>
    <rPh sb="21" eb="23">
      <t>ニュウリョク</t>
    </rPh>
    <phoneticPr fontId="2"/>
  </si>
  <si>
    <r>
      <t>②　賃金算定欄</t>
    </r>
    <r>
      <rPr>
        <sz val="11"/>
        <color indexed="12"/>
        <rFont val="HG丸ｺﾞｼｯｸM-PRO"/>
        <family val="3"/>
        <charset val="128"/>
      </rPr>
      <t>（賃金で算定する場合のみ入力します）</t>
    </r>
    <rPh sb="2" eb="4">
      <t>チンギン</t>
    </rPh>
    <rPh sb="4" eb="6">
      <t>サンテイ</t>
    </rPh>
    <rPh sb="6" eb="7">
      <t>ラン</t>
    </rPh>
    <rPh sb="8" eb="10">
      <t>チンギン</t>
    </rPh>
    <rPh sb="11" eb="13">
      <t>サンテイ</t>
    </rPh>
    <rPh sb="15" eb="17">
      <t>バアイ</t>
    </rPh>
    <rPh sb="19" eb="21">
      <t>ニュウリョク</t>
    </rPh>
    <phoneticPr fontId="2"/>
  </si>
  <si>
    <t>①　「事業の種類」選択欄</t>
    <rPh sb="3" eb="5">
      <t>ジギョウ</t>
    </rPh>
    <rPh sb="6" eb="8">
      <t>シュルイ</t>
    </rPh>
    <rPh sb="9" eb="11">
      <t>センタク</t>
    </rPh>
    <rPh sb="11" eb="12">
      <t>ラン</t>
    </rPh>
    <phoneticPr fontId="2"/>
  </si>
  <si>
    <t>　このツールには以下の特徴があります。</t>
    <rPh sb="8" eb="10">
      <t>イカ</t>
    </rPh>
    <rPh sb="11" eb="13">
      <t>トクチョウ</t>
    </rPh>
    <phoneticPr fontId="2"/>
  </si>
  <si>
    <t>社労士の方が事務代理している場合にのみ氏名等を入力してください。</t>
    <rPh sb="0" eb="3">
      <t>シャロウシ</t>
    </rPh>
    <rPh sb="4" eb="5">
      <t>カタ</t>
    </rPh>
    <rPh sb="6" eb="8">
      <t>ジム</t>
    </rPh>
    <rPh sb="8" eb="10">
      <t>ダイリ</t>
    </rPh>
    <rPh sb="14" eb="16">
      <t>バアイ</t>
    </rPh>
    <rPh sb="19" eb="21">
      <t>シメイ</t>
    </rPh>
    <rPh sb="21" eb="22">
      <t>トウ</t>
    </rPh>
    <rPh sb="23" eb="25">
      <t>ニュウリョク</t>
    </rPh>
    <phoneticPr fontId="2"/>
  </si>
  <si>
    <t>・入力された数字（０の数など）は正しく入力されていますか？</t>
    <rPh sb="16" eb="17">
      <t>タダ</t>
    </rPh>
    <rPh sb="19" eb="21">
      <t>ニュウリョク</t>
    </rPh>
    <phoneticPr fontId="2"/>
  </si>
  <si>
    <t>申告書に印字してある金額を入力してください。</t>
    <rPh sb="4" eb="6">
      <t>インジ</t>
    </rPh>
    <phoneticPr fontId="2"/>
  </si>
  <si>
    <t>　「一括有期事業総括表」で計算した賃金総額の合算額が表示されます。</t>
    <rPh sb="2" eb="4">
      <t>イッカツ</t>
    </rPh>
    <rPh sb="4" eb="6">
      <t>ユウキ</t>
    </rPh>
    <rPh sb="6" eb="8">
      <t>ジギョウ</t>
    </rPh>
    <rPh sb="8" eb="10">
      <t>ソウカツ</t>
    </rPh>
    <rPh sb="10" eb="11">
      <t>オモテ</t>
    </rPh>
    <rPh sb="13" eb="15">
      <t>ケイサン</t>
    </rPh>
    <rPh sb="17" eb="19">
      <t>チンギン</t>
    </rPh>
    <rPh sb="19" eb="21">
      <t>ソウガク</t>
    </rPh>
    <rPh sb="22" eb="24">
      <t>ガッサン</t>
    </rPh>
    <rPh sb="24" eb="25">
      <t>ガク</t>
    </rPh>
    <rPh sb="26" eb="28">
      <t>ヒョウジ</t>
    </rPh>
    <phoneticPr fontId="2"/>
  </si>
  <si>
    <t>なお、報告書の入力枚数にあわせて印刷枚数が自動で変更されます。</t>
    <rPh sb="3" eb="6">
      <t>ホウコクショ</t>
    </rPh>
    <phoneticPr fontId="2"/>
  </si>
  <si>
    <t>　ください。また、「申告書イメージ」で入力しなかった④常時労働者数欄に平均労働者数を記入</t>
    <rPh sb="19" eb="21">
      <t>ニュウリョク</t>
    </rPh>
    <phoneticPr fontId="2"/>
  </si>
  <si>
    <t>(イ)充当額」または「(ロ)還付額」に、不足する場合は「⑳(ハ)不足額」に表示されます。</t>
    <rPh sb="14" eb="16">
      <t>カンプ</t>
    </rPh>
    <rPh sb="16" eb="17">
      <t>ガク</t>
    </rPh>
    <phoneticPr fontId="2"/>
  </si>
  <si>
    <t>「一括有期事業報告書」に労働保険番号を入力した場合のみ表示されます。</t>
    <rPh sb="12" eb="14">
      <t>ロウドウ</t>
    </rPh>
    <rPh sb="14" eb="16">
      <t>ホケン</t>
    </rPh>
    <rPh sb="16" eb="18">
      <t>バンゴウ</t>
    </rPh>
    <rPh sb="19" eb="21">
      <t>ニュウリョク</t>
    </rPh>
    <rPh sb="23" eb="25">
      <t>バアイ</t>
    </rPh>
    <phoneticPr fontId="2"/>
  </si>
  <si>
    <t>５．ツールの構成等</t>
    <phoneticPr fontId="2"/>
  </si>
  <si>
    <t>（タグ）をクリックして行って下さい。</t>
    <phoneticPr fontId="2"/>
  </si>
  <si>
    <t>印刷する。</t>
    <phoneticPr fontId="2"/>
  </si>
  <si>
    <t>　また、 「申告書記入イメージ」に表示された金額等を申告書原本に記載する。</t>
    <phoneticPr fontId="2"/>
  </si>
  <si>
    <t>↓</t>
    <phoneticPr fontId="2"/>
  </si>
  <si>
    <t xml:space="preserve"> のツール独自の入力欄となってます。また、③については入力制限がかかっています。</t>
    <phoneticPr fontId="2"/>
  </si>
  <si>
    <r>
      <t>　</t>
    </r>
    <r>
      <rPr>
        <sz val="11"/>
        <color indexed="12"/>
        <rFont val="HG丸ｺﾞｼｯｸM-PRO"/>
        <family val="3"/>
        <charset val="128"/>
      </rPr>
      <t>※賃金で算定する場合は、下請け労働者の賃金も含まれます。</t>
    </r>
    <phoneticPr fontId="2"/>
  </si>
  <si>
    <r>
      <t>　</t>
    </r>
    <r>
      <rPr>
        <sz val="11"/>
        <color indexed="12"/>
        <rFont val="HG丸ｺﾞｼｯｸM-PRO"/>
        <family val="3"/>
        <charset val="128"/>
      </rPr>
      <t>事業のみ控除することができます。</t>
    </r>
    <phoneticPr fontId="2"/>
  </si>
  <si>
    <t>※　還付請求書は労働基準監督署、労働局にありますので、別途ご記入の上、提出願います。</t>
    <phoneticPr fontId="2"/>
  </si>
  <si>
    <t>↓</t>
    <phoneticPr fontId="2"/>
  </si>
  <si>
    <t>申告書・領収済通知書（納付書）</t>
    <phoneticPr fontId="2"/>
  </si>
  <si>
    <t>３．利用出来ない事業</t>
    <phoneticPr fontId="2"/>
  </si>
  <si>
    <t>④ 「一括有期事業総括表」に表示された確定保険料額等に間違いがないか検算する。</t>
    <rPh sb="14" eb="16">
      <t>ヒョウジ</t>
    </rPh>
    <rPh sb="19" eb="21">
      <t>カクテイ</t>
    </rPh>
    <rPh sb="21" eb="24">
      <t>ホケンリョウ</t>
    </rPh>
    <rPh sb="24" eb="25">
      <t>ガク</t>
    </rPh>
    <rPh sb="25" eb="26">
      <t>トウ</t>
    </rPh>
    <rPh sb="27" eb="29">
      <t>マチガ</t>
    </rPh>
    <rPh sb="34" eb="36">
      <t>ケンザン</t>
    </rPh>
    <phoneticPr fontId="2"/>
  </si>
  <si>
    <t>・「申告書記入イメージ」を印書した物を申告書として提出することはできません。</t>
    <rPh sb="13" eb="14">
      <t>イン</t>
    </rPh>
    <rPh sb="14" eb="15">
      <t>ショ</t>
    </rPh>
    <rPh sb="17" eb="18">
      <t>モノ</t>
    </rPh>
    <rPh sb="19" eb="22">
      <t>シンコクショ</t>
    </rPh>
    <rPh sb="25" eb="27">
      <t>テイシュツ</t>
    </rPh>
    <phoneticPr fontId="2"/>
  </si>
  <si>
    <t>「申告書記入イメージ」に表示された数字等を申告書原本の該当欄に転記してください（電子申請</t>
    <rPh sb="12" eb="14">
      <t>ヒョウジ</t>
    </rPh>
    <rPh sb="17" eb="19">
      <t>スウジ</t>
    </rPh>
    <rPh sb="19" eb="20">
      <t>トウ</t>
    </rPh>
    <rPh sb="21" eb="24">
      <t>シンコクショ</t>
    </rPh>
    <rPh sb="24" eb="26">
      <t>ゲンポン</t>
    </rPh>
    <rPh sb="27" eb="29">
      <t>ガイトウ</t>
    </rPh>
    <rPh sb="29" eb="30">
      <t>ラン</t>
    </rPh>
    <rPh sb="31" eb="33">
      <t>テンキ</t>
    </rPh>
    <phoneticPr fontId="2"/>
  </si>
  <si>
    <r>
      <t>　申告書の記入にあたっては、申告書をお送りした封筒に同封する</t>
    </r>
    <r>
      <rPr>
        <u/>
        <sz val="11"/>
        <color indexed="10"/>
        <rFont val="HG丸ｺﾞｼｯｸM-PRO"/>
        <family val="3"/>
        <charset val="128"/>
      </rPr>
      <t>「労働保険 年度更新 申告書</t>
    </r>
    <phoneticPr fontId="2"/>
  </si>
  <si>
    <t>申告済概算保険料額が確定保険料額と概算保険料額の合計よりも大きくなる場合に、還付請求を行</t>
    <rPh sb="0" eb="2">
      <t>シンコク</t>
    </rPh>
    <rPh sb="2" eb="3">
      <t>ス</t>
    </rPh>
    <rPh sb="3" eb="5">
      <t>ガイサン</t>
    </rPh>
    <rPh sb="5" eb="7">
      <t>ホケン</t>
    </rPh>
    <rPh sb="7" eb="8">
      <t>リョウ</t>
    </rPh>
    <rPh sb="8" eb="9">
      <t>ガク</t>
    </rPh>
    <rPh sb="10" eb="12">
      <t>カクテイ</t>
    </rPh>
    <rPh sb="12" eb="15">
      <t>ホケンリョウ</t>
    </rPh>
    <rPh sb="15" eb="16">
      <t>ガク</t>
    </rPh>
    <rPh sb="17" eb="19">
      <t>ガイサン</t>
    </rPh>
    <rPh sb="19" eb="22">
      <t>ホケンリョウ</t>
    </rPh>
    <rPh sb="22" eb="23">
      <t>ガク</t>
    </rPh>
    <rPh sb="24" eb="26">
      <t>ゴウケイ</t>
    </rPh>
    <rPh sb="29" eb="30">
      <t>オオ</t>
    </rPh>
    <rPh sb="34" eb="36">
      <t>バアイ</t>
    </rPh>
    <rPh sb="38" eb="40">
      <t>カンプ</t>
    </rPh>
    <rPh sb="40" eb="42">
      <t>セイキュウ</t>
    </rPh>
    <rPh sb="43" eb="44">
      <t>オコナ</t>
    </rPh>
    <phoneticPr fontId="2"/>
  </si>
  <si>
    <t xml:space="preserve"> うかどうか選択します。</t>
    <phoneticPr fontId="2"/>
  </si>
  <si>
    <t>　また、メリット制が適用される場合、概算保険料の計算は行えません。</t>
    <rPh sb="27" eb="28">
      <t>オコナ</t>
    </rPh>
    <phoneticPr fontId="2"/>
  </si>
  <si>
    <t>①　メリット料率</t>
    <rPh sb="6" eb="8">
      <t>リョウリツ</t>
    </rPh>
    <phoneticPr fontId="2"/>
  </si>
  <si>
    <t xml:space="preserve"> メリット制が適用されない場合は入力の必要はありません。メリット制が適用されている</t>
    <phoneticPr fontId="2"/>
  </si>
  <si>
    <t>②　申告する保険年度</t>
    <rPh sb="2" eb="4">
      <t>シンコク</t>
    </rPh>
    <rPh sb="6" eb="8">
      <t>ホケン</t>
    </rPh>
    <rPh sb="8" eb="10">
      <t>ネンド</t>
    </rPh>
    <phoneticPr fontId="2"/>
  </si>
  <si>
    <t>(2) 動作環境によっては、印刷した際に罫線のずれや文字化け等が発生する場合があります</t>
    <phoneticPr fontId="2"/>
  </si>
  <si>
    <t>(3) 本ツールの内容には万全を期しておりますが、その内容を保証するものではありません。</t>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</si>
  <si>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</si>
  <si>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</si>
  <si>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</si>
  <si>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</si>
  <si>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</si>
  <si>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</si>
  <si>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</si>
  <si>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</si>
  <si>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</si>
  <si>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</si>
  <si>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</si>
  <si>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</si>
  <si>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</si>
  <si>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</si>
  <si>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</si>
  <si>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</si>
  <si>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</si>
  <si>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</si>
  <si>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</si>
  <si>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</si>
  <si>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</si>
  <si>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</si>
  <si>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</si>
  <si>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</si>
  <si>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</si>
  <si>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</si>
  <si>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</si>
  <si>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</si>
  <si>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</si>
  <si>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</si>
  <si>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</si>
  <si>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</si>
  <si>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</si>
  <si>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</si>
  <si>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</si>
  <si>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</si>
  <si>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</si>
  <si>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</si>
  <si>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</si>
  <si>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</si>
  <si>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</si>
  <si>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</si>
  <si>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</si>
  <si>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</si>
  <si>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</si>
  <si>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</si>
  <si>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</si>
  <si>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</si>
  <si>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</si>
  <si>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</si>
  <si>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</si>
  <si>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</si>
  <si>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</si>
  <si>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</si>
  <si>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</si>
  <si>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</si>
  <si>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</si>
  <si>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</si>
  <si>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</si>
  <si>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</si>
  <si>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</si>
  <si>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</si>
  <si>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</si>
  <si>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</si>
  <si>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</si>
  <si>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</si>
  <si>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</si>
  <si>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</si>
  <si>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</si>
  <si>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</si>
  <si>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</si>
  <si>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</si>
  <si>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</si>
  <si>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</si>
  <si>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</si>
  <si>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</si>
  <si>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</si>
  <si>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</si>
  <si>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</si>
  <si>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</si>
  <si>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</si>
  <si>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</si>
  <si>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</si>
  <si>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</si>
  <si>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</si>
  <si>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</si>
  <si>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「年度更新申告書計算支援ツール（建設事業用）」利用方法・注意事項（必ずお読みください）</t>
    <rPh sb="8" eb="10">
      <t>ケイサン</t>
    </rPh>
    <rPh sb="10" eb="12">
      <t>シエン</t>
    </rPh>
    <rPh sb="16" eb="18">
      <t>ケンセツ</t>
    </rPh>
    <rPh sb="18" eb="20">
      <t>ジギョウ</t>
    </rPh>
    <rPh sb="19" eb="20">
      <t>イチジ</t>
    </rPh>
    <rPh sb="20" eb="21">
      <t>ヨウ</t>
    </rPh>
    <phoneticPr fontId="2"/>
  </si>
  <si>
    <t>　このツールは、建設事業において「労働保険 概算・確定保険料 石綿健康被害救済法一般拠出</t>
    <rPh sb="8" eb="10">
      <t>ケンセツ</t>
    </rPh>
    <rPh sb="10" eb="12">
      <t>ジギョウ</t>
    </rPh>
    <rPh sb="11" eb="12">
      <t>イチジ</t>
    </rPh>
    <rPh sb="17" eb="19">
      <t>ロウドウ</t>
    </rPh>
    <rPh sb="19" eb="21">
      <t>ホケン</t>
    </rPh>
    <rPh sb="22" eb="24">
      <t>ガイサン</t>
    </rPh>
    <rPh sb="25" eb="27">
      <t>カクテイ</t>
    </rPh>
    <rPh sb="27" eb="30">
      <t>ホケンリョウ</t>
    </rPh>
    <rPh sb="31" eb="33">
      <t>イシワタ</t>
    </rPh>
    <rPh sb="33" eb="35">
      <t>ケンコウ</t>
    </rPh>
    <rPh sb="35" eb="37">
      <t>ヒガイ</t>
    </rPh>
    <rPh sb="37" eb="40">
      <t>キュウサイホウ</t>
    </rPh>
    <phoneticPr fontId="2"/>
  </si>
  <si>
    <t>金申告書」（以下、「申告書」とします。）の計算を行う際の参考となるよう、作成されたもの</t>
    <rPh sb="24" eb="25">
      <t>オコナ</t>
    </rPh>
    <rPh sb="26" eb="27">
      <t>サイ</t>
    </rPh>
    <rPh sb="28" eb="30">
      <t>サンコウ</t>
    </rPh>
    <phoneticPr fontId="2"/>
  </si>
  <si>
    <t>です。</t>
    <phoneticPr fontId="2"/>
  </si>
  <si>
    <r>
      <t>　　ただし、</t>
    </r>
    <r>
      <rPr>
        <u/>
        <sz val="11"/>
        <color indexed="10"/>
        <rFont val="HG丸ｺﾞｼｯｸM-PRO"/>
        <family val="3"/>
        <charset val="128"/>
      </rPr>
      <t>「年度更新申告書」については記載イメージから転記する必要</t>
    </r>
    <r>
      <rPr>
        <sz val="11"/>
        <rFont val="HG丸ｺﾞｼｯｸM-PRO"/>
        <family val="3"/>
        <charset val="128"/>
      </rPr>
      <t>があります</t>
    </r>
    <phoneticPr fontId="2"/>
  </si>
  <si>
    <r>
      <t>(2)</t>
    </r>
    <r>
      <rPr>
        <u/>
        <sz val="11"/>
        <color indexed="8"/>
        <rFont val="HG丸ｺﾞｼｯｸM-PRO"/>
        <family val="3"/>
        <charset val="128"/>
      </rPr>
      <t xml:space="preserve"> </t>
    </r>
    <r>
      <rPr>
        <sz val="11"/>
        <color indexed="8"/>
        <rFont val="HG丸ｺﾞｼｯｸM-PRO"/>
        <family val="3"/>
        <charset val="128"/>
      </rPr>
      <t>申告書と併せて提出する</t>
    </r>
    <r>
      <rPr>
        <u/>
        <sz val="11"/>
        <color indexed="8"/>
        <rFont val="HG丸ｺﾞｼｯｸM-PRO"/>
        <family val="3"/>
        <charset val="128"/>
      </rPr>
      <t>「一括有期事業報告書」及び「一括有期事業総括表」が作成で</t>
    </r>
    <rPh sb="4" eb="7">
      <t>シンコクショ</t>
    </rPh>
    <rPh sb="8" eb="9">
      <t>アワ</t>
    </rPh>
    <rPh sb="11" eb="13">
      <t>テイシュツ</t>
    </rPh>
    <rPh sb="16" eb="18">
      <t>イッカツ</t>
    </rPh>
    <rPh sb="18" eb="20">
      <t>ユウキ</t>
    </rPh>
    <rPh sb="20" eb="22">
      <t>ジギョウ</t>
    </rPh>
    <rPh sb="22" eb="25">
      <t>ホウコクショ</t>
    </rPh>
    <rPh sb="26" eb="27">
      <t>オヨ</t>
    </rPh>
    <rPh sb="29" eb="31">
      <t>イッカツ</t>
    </rPh>
    <rPh sb="31" eb="33">
      <t>ユウキ</t>
    </rPh>
    <rPh sb="33" eb="35">
      <t>ジギョウ</t>
    </rPh>
    <rPh sb="35" eb="37">
      <t>ソウカツ</t>
    </rPh>
    <rPh sb="37" eb="38">
      <t>ヒョウ</t>
    </rPh>
    <rPh sb="40" eb="41">
      <t>サク</t>
    </rPh>
    <phoneticPr fontId="2"/>
  </si>
  <si>
    <r>
      <t xml:space="preserve">(3) </t>
    </r>
    <r>
      <rPr>
        <u/>
        <sz val="11"/>
        <color indexed="8"/>
        <rFont val="HG丸ｺﾞｼｯｸM-PRO"/>
        <family val="3"/>
        <charset val="128"/>
      </rPr>
      <t>少額な還付を不要とする場合に、金額を翌年度分として繰り越す計算も求められます。</t>
    </r>
    <rPh sb="4" eb="6">
      <t>ショウガク</t>
    </rPh>
    <rPh sb="7" eb="9">
      <t>カンプ</t>
    </rPh>
    <rPh sb="10" eb="12">
      <t>フヨウ</t>
    </rPh>
    <rPh sb="15" eb="17">
      <t>バアイ</t>
    </rPh>
    <rPh sb="19" eb="21">
      <t>キンガク</t>
    </rPh>
    <rPh sb="22" eb="25">
      <t>ヨクネンド</t>
    </rPh>
    <rPh sb="25" eb="26">
      <t>ブン</t>
    </rPh>
    <rPh sb="29" eb="30">
      <t>ク</t>
    </rPh>
    <rPh sb="31" eb="32">
      <t>コ</t>
    </rPh>
    <rPh sb="33" eb="35">
      <t>ケイサン</t>
    </rPh>
    <rPh sb="36" eb="37">
      <t>モト</t>
    </rPh>
    <phoneticPr fontId="2"/>
  </si>
  <si>
    <t>　このツールは、建設事業のみ対応しており、立木の伐採の事業は対応しておりません。</t>
    <rPh sb="8" eb="10">
      <t>ケンセツ</t>
    </rPh>
    <rPh sb="10" eb="12">
      <t>ジギョウ</t>
    </rPh>
    <rPh sb="14" eb="16">
      <t>タイオウ</t>
    </rPh>
    <rPh sb="21" eb="22">
      <t>リツ</t>
    </rPh>
    <rPh sb="22" eb="23">
      <t>ボク</t>
    </rPh>
    <rPh sb="24" eb="26">
      <t>バッサイ</t>
    </rPh>
    <rPh sb="27" eb="29">
      <t>ジギョウ</t>
    </rPh>
    <rPh sb="30" eb="32">
      <t>タイオウ</t>
    </rPh>
    <phoneticPr fontId="2"/>
  </si>
  <si>
    <t>　使用にあたっては、以下の注意事項をお守りください。</t>
    <rPh sb="1" eb="3">
      <t>シヨウ</t>
    </rPh>
    <rPh sb="10" eb="12">
      <t>イカ</t>
    </rPh>
    <rPh sb="13" eb="15">
      <t>チュウイ</t>
    </rPh>
    <rPh sb="15" eb="17">
      <t>ジコウ</t>
    </rPh>
    <rPh sb="19" eb="20">
      <t>マモ</t>
    </rPh>
    <phoneticPr fontId="2"/>
  </si>
  <si>
    <r>
      <t>(1) 本ツールは、フリーウェアです。自由に使用頂いて結構ですが、</t>
    </r>
    <r>
      <rPr>
        <u/>
        <sz val="11"/>
        <color indexed="10"/>
        <rFont val="HG丸ｺﾞｼｯｸM-PRO"/>
        <family val="3"/>
        <charset val="128"/>
      </rPr>
      <t>個別のご相談には応じ</t>
    </r>
    <phoneticPr fontId="2"/>
  </si>
  <si>
    <t>(4) 本ツールの利用に基づくいかなる損害に対しても一切の責任を負わないことをあらかじめ</t>
    <phoneticPr fontId="2"/>
  </si>
  <si>
    <t>ご了承ください。</t>
    <phoneticPr fontId="2"/>
  </si>
  <si>
    <r>
      <t>(1)「利用方法・注意事項（必ずお読みください。）」</t>
    </r>
    <r>
      <rPr>
        <sz val="11"/>
        <rFont val="HG丸ｺﾞｼｯｸM-PRO"/>
        <family val="3"/>
        <charset val="128"/>
      </rPr>
      <t>…シート見出しの色</t>
    </r>
    <r>
      <rPr>
        <sz val="11"/>
        <color indexed="15"/>
        <rFont val="HG丸ｺﾞｼｯｸM-PRO"/>
        <family val="3"/>
        <charset val="128"/>
      </rPr>
      <t>【水色】</t>
    </r>
    <rPh sb="36" eb="37">
      <t>ミズ</t>
    </rPh>
    <phoneticPr fontId="2"/>
  </si>
  <si>
    <t>本ツールの使用方法、注意事項等について記載しています（このシートになります。）。</t>
    <rPh sb="0" eb="1">
      <t>ホン</t>
    </rPh>
    <rPh sb="5" eb="7">
      <t>シヨウ</t>
    </rPh>
    <rPh sb="7" eb="9">
      <t>ホウホウ</t>
    </rPh>
    <rPh sb="10" eb="12">
      <t>チュウイ</t>
    </rPh>
    <rPh sb="12" eb="14">
      <t>ジコウ</t>
    </rPh>
    <rPh sb="14" eb="15">
      <t>トウ</t>
    </rPh>
    <rPh sb="19" eb="21">
      <t>キサイ</t>
    </rPh>
    <phoneticPr fontId="2"/>
  </si>
  <si>
    <t>印刷したものを提出できます（入力枚数にあわせて印刷枚数が自動で変更されます。）。</t>
    <rPh sb="0" eb="2">
      <t>インサツ</t>
    </rPh>
    <rPh sb="7" eb="9">
      <t>テイシュツ</t>
    </rPh>
    <rPh sb="14" eb="16">
      <t>ニュウリョク</t>
    </rPh>
    <rPh sb="16" eb="18">
      <t>マイスウ</t>
    </rPh>
    <rPh sb="23" eb="25">
      <t>インサツ</t>
    </rPh>
    <rPh sb="25" eb="27">
      <t>マイスウ</t>
    </rPh>
    <rPh sb="28" eb="30">
      <t>ジドウ</t>
    </rPh>
    <rPh sb="31" eb="33">
      <t>ヘンコウ</t>
    </rPh>
    <phoneticPr fontId="2"/>
  </si>
  <si>
    <t>①　申告書と共に送付された「労働保険 年度更新 申告書の書き方」を読む。</t>
    <rPh sb="28" eb="29">
      <t>カ</t>
    </rPh>
    <rPh sb="30" eb="31">
      <t>カタ</t>
    </rPh>
    <rPh sb="33" eb="34">
      <t>ヨ</t>
    </rPh>
    <phoneticPr fontId="2"/>
  </si>
  <si>
    <t>し保険料・拠出金を添えて、金融機関（一部を除く全国の銀行、信用金庫や郵便局）、管轄</t>
    <rPh sb="5" eb="8">
      <t>キョシュツキン</t>
    </rPh>
    <rPh sb="34" eb="37">
      <t>ユウビンキョク</t>
    </rPh>
    <rPh sb="39" eb="41">
      <t>カンカツ</t>
    </rPh>
    <phoneticPr fontId="2"/>
  </si>
  <si>
    <t>の道府県労働局、労働基準監督署のいずれかに提出する。</t>
    <phoneticPr fontId="2"/>
  </si>
  <si>
    <r>
      <t xml:space="preserve"> 件数が１枚に収まらない場合、続けて続紙に入力してください</t>
    </r>
    <r>
      <rPr>
        <sz val="11"/>
        <color indexed="12"/>
        <rFont val="HG丸ｺﾞｼｯｸM-PRO"/>
        <family val="3"/>
        <charset val="128"/>
      </rPr>
      <t>（件数は最大３０枚、</t>
    </r>
    <rPh sb="1" eb="3">
      <t>ケンスウ</t>
    </rPh>
    <rPh sb="5" eb="6">
      <t>マイ</t>
    </rPh>
    <rPh sb="7" eb="8">
      <t>オサ</t>
    </rPh>
    <rPh sb="12" eb="14">
      <t>バアイ</t>
    </rPh>
    <rPh sb="15" eb="16">
      <t>ツヅ</t>
    </rPh>
    <rPh sb="18" eb="19">
      <t>ゾク</t>
    </rPh>
    <rPh sb="19" eb="20">
      <t>シ</t>
    </rPh>
    <rPh sb="21" eb="23">
      <t>ニュウリョク</t>
    </rPh>
    <phoneticPr fontId="2"/>
  </si>
  <si>
    <r>
      <t>　場合は、</t>
    </r>
    <r>
      <rPr>
        <sz val="11"/>
        <color indexed="10"/>
        <rFont val="HG丸ｺﾞｼｯｸM-PRO"/>
        <family val="3"/>
        <charset val="128"/>
      </rPr>
      <t>昨年度の年度更新時、</t>
    </r>
    <r>
      <rPr>
        <sz val="11"/>
        <rFont val="HG丸ｺﾞｼｯｸM-PRO"/>
        <family val="3"/>
        <charset val="128"/>
      </rPr>
      <t>申告書と併せてお送りした労災保険率決定通知書により適用</t>
    </r>
    <rPh sb="5" eb="8">
      <t>サクネンド</t>
    </rPh>
    <rPh sb="40" eb="42">
      <t>テキヨウ</t>
    </rPh>
    <phoneticPr fontId="2"/>
  </si>
  <si>
    <t>　されているメリット増減率を入力します。</t>
    <rPh sb="10" eb="12">
      <t>ゾウゲン</t>
    </rPh>
    <rPh sb="12" eb="13">
      <t>リツ</t>
    </rPh>
    <phoneticPr fontId="2"/>
  </si>
  <si>
    <r>
      <t>「⑭概算保険料(イ)」が</t>
    </r>
    <r>
      <rPr>
        <sz val="11"/>
        <color indexed="10"/>
        <rFont val="HG丸ｺﾞｼｯｸM-PRO"/>
        <family val="3"/>
        <charset val="128"/>
      </rPr>
      <t>２０万円</t>
    </r>
    <r>
      <rPr>
        <sz val="11"/>
        <color indexed="12"/>
        <rFont val="HG丸ｺﾞｼｯｸM-PRO"/>
        <family val="3"/>
        <charset val="128"/>
      </rPr>
      <t>以上の場合</t>
    </r>
    <r>
      <rPr>
        <sz val="11"/>
        <rFont val="HG丸ｺﾞｼｯｸM-PRO"/>
        <family val="3"/>
        <charset val="128"/>
      </rPr>
      <t>は、</t>
    </r>
    <rPh sb="14" eb="16">
      <t>マンエン</t>
    </rPh>
    <rPh sb="16" eb="18">
      <t>イジョウ</t>
    </rPh>
    <rPh sb="19" eb="21">
      <t>バアイ</t>
    </rPh>
    <phoneticPr fontId="2"/>
  </si>
  <si>
    <r>
      <t>前年度と比較して著しく金額が異なっている等、おかしな点がないかを確認し、</t>
    </r>
    <r>
      <rPr>
        <u/>
        <sz val="11"/>
        <color indexed="10"/>
        <rFont val="HG丸ｺﾞｼｯｸM-PRO"/>
        <family val="3"/>
        <charset val="128"/>
      </rPr>
      <t>必ず検算してくだ</t>
    </r>
    <rPh sb="0" eb="3">
      <t>ゼンネンド</t>
    </rPh>
    <rPh sb="4" eb="6">
      <t>ヒカク</t>
    </rPh>
    <rPh sb="8" eb="9">
      <t>イチジル</t>
    </rPh>
    <rPh sb="11" eb="13">
      <t>キンガク</t>
    </rPh>
    <rPh sb="14" eb="15">
      <t>コト</t>
    </rPh>
    <rPh sb="20" eb="21">
      <t>トウ</t>
    </rPh>
    <rPh sb="26" eb="27">
      <t>テン</t>
    </rPh>
    <rPh sb="32" eb="34">
      <t>カクニン</t>
    </rPh>
    <rPh sb="36" eb="37">
      <t>カナラ</t>
    </rPh>
    <rPh sb="38" eb="40">
      <t>ケンザン</t>
    </rPh>
    <phoneticPr fontId="2"/>
  </si>
  <si>
    <t>○「領収済通知書」労働保険料、一般拠出金、納付額（合計額）</t>
    <rPh sb="2" eb="4">
      <t>リョウシュウ</t>
    </rPh>
    <rPh sb="4" eb="5">
      <t>ズ</t>
    </rPh>
    <rPh sb="5" eb="8">
      <t>ツウチショ</t>
    </rPh>
    <rPh sb="9" eb="11">
      <t>ロウドウ</t>
    </rPh>
    <rPh sb="11" eb="14">
      <t>ホケンリョウ</t>
    </rPh>
    <rPh sb="15" eb="17">
      <t>イッパン</t>
    </rPh>
    <rPh sb="17" eb="20">
      <t>キョシュツキン</t>
    </rPh>
    <rPh sb="21" eb="24">
      <t>ノウフガク</t>
    </rPh>
    <rPh sb="25" eb="27">
      <t>ゴウケイ</t>
    </rPh>
    <rPh sb="27" eb="28">
      <t>ガク</t>
    </rPh>
    <phoneticPr fontId="2"/>
  </si>
  <si>
    <t>　「労働保険料」、「一般拠出金」、「納付額（合計額）」の３つの欄に金額が表示さ</t>
    <rPh sb="31" eb="32">
      <t>ラン</t>
    </rPh>
    <rPh sb="33" eb="35">
      <t>キンガク</t>
    </rPh>
    <rPh sb="36" eb="38">
      <t>ヒョウジ</t>
    </rPh>
    <phoneticPr fontId="2"/>
  </si>
  <si>
    <r>
      <t>ます。なお、「</t>
    </r>
    <r>
      <rPr>
        <sz val="11"/>
        <rFont val="Arial Unicode MS"/>
        <family val="3"/>
        <charset val="128"/>
      </rPr>
      <t>Ұ</t>
    </r>
    <r>
      <rPr>
        <sz val="11"/>
        <rFont val="HG丸ｺﾞｼｯｸM-PRO"/>
        <family val="3"/>
        <charset val="128"/>
      </rPr>
      <t>」マーク（「￥」マークの横線が一本の記号）は外字のため、表示さ</t>
    </r>
    <rPh sb="30" eb="32">
      <t>ガイジ</t>
    </rPh>
    <rPh sb="36" eb="38">
      <t>ヒョウジ</t>
    </rPh>
    <phoneticPr fontId="2"/>
  </si>
  <si>
    <t>れない場合があります。</t>
    <phoneticPr fontId="2"/>
  </si>
  <si>
    <t>　の場合は、申告書作成画面に入力してください。）。申告書下段の「領収済通知書」（納付書）にも</t>
    <rPh sb="25" eb="28">
      <t>シンコクショ</t>
    </rPh>
    <rPh sb="28" eb="30">
      <t>カダン</t>
    </rPh>
    <rPh sb="32" eb="34">
      <t>リョウシュウ</t>
    </rPh>
    <rPh sb="34" eb="35">
      <t>ズミ</t>
    </rPh>
    <rPh sb="35" eb="38">
      <t>ツウチショ</t>
    </rPh>
    <rPh sb="40" eb="43">
      <t>ノウフショ</t>
    </rPh>
    <phoneticPr fontId="2"/>
  </si>
  <si>
    <t>　同様に労働保険料、一般拠出金、納付額を転記します。</t>
    <phoneticPr fontId="2"/>
  </si>
  <si>
    <t>３枚目の上部を切り離し、保険料・拠出金を添えて、金融機関（一部を除く全国の銀行、信用金庫</t>
    <rPh sb="16" eb="19">
      <t>キョシュツキン</t>
    </rPh>
    <phoneticPr fontId="2"/>
  </si>
  <si>
    <t>や郵便局）、管轄の都道府県労働局、労働基準監督署のいずれかに提出してください（申告書の２</t>
    <rPh sb="6" eb="8">
      <t>カンカツ</t>
    </rPh>
    <phoneticPr fontId="2"/>
  </si>
  <si>
    <t>枚目、３枚目は事業主控ですので、保管しておいてください。）。</t>
    <phoneticPr fontId="2"/>
  </si>
  <si>
    <t>府県労働局、労働基準監督署のいずれかに提出する。</t>
    <phoneticPr fontId="2"/>
  </si>
  <si>
    <t>働局、労働基準監督署のいずれかに提出してください。</t>
    <rPh sb="3" eb="5">
      <t>ロウドウ</t>
    </rPh>
    <rPh sb="5" eb="7">
      <t>キジュン</t>
    </rPh>
    <rPh sb="7" eb="10">
      <t>カントクショ</t>
    </rPh>
    <rPh sb="16" eb="18">
      <t>テイシュツ</t>
    </rPh>
    <phoneticPr fontId="2"/>
  </si>
  <si>
    <r>
      <t>　さらに、</t>
    </r>
    <r>
      <rPr>
        <u/>
        <sz val="11"/>
        <color indexed="10"/>
        <rFont val="HG丸ｺﾞｼｯｸM-PRO"/>
        <family val="3"/>
        <charset val="128"/>
      </rPr>
      <t>充当額が今年度概算保険料額を上回る場合</t>
    </r>
    <r>
      <rPr>
        <sz val="11"/>
        <color indexed="8"/>
        <rFont val="HG丸ｺﾞｼｯｸM-PRO"/>
        <family val="3"/>
        <charset val="128"/>
      </rPr>
      <t>、計算は行えません。</t>
    </r>
    <phoneticPr fontId="2"/>
  </si>
  <si>
    <t>ませんので、あらかじめご了承ください。</t>
    <rPh sb="12" eb="14">
      <t>リョウショウ</t>
    </rPh>
    <phoneticPr fontId="2"/>
  </si>
  <si>
    <t xml:space="preserve">  ただし、下記３にあるとおり、充当額が今年度概算保険料額を上回る場合、計算が行え</t>
    <rPh sb="6" eb="8">
      <t>カキ</t>
    </rPh>
    <rPh sb="16" eb="18">
      <t>ジュウトウ</t>
    </rPh>
    <rPh sb="18" eb="19">
      <t>ガク</t>
    </rPh>
    <rPh sb="20" eb="23">
      <t>コンネンド</t>
    </rPh>
    <rPh sb="23" eb="25">
      <t>ガイサン</t>
    </rPh>
    <rPh sb="25" eb="28">
      <t>ホケンリョウ</t>
    </rPh>
    <rPh sb="28" eb="29">
      <t>ガク</t>
    </rPh>
    <rPh sb="30" eb="32">
      <t>ウワマワ</t>
    </rPh>
    <rPh sb="33" eb="35">
      <t>バアイ</t>
    </rPh>
    <rPh sb="36" eb="38">
      <t>ケイサン</t>
    </rPh>
    <rPh sb="39" eb="40">
      <t>オコナ</t>
    </rPh>
    <phoneticPr fontId="2"/>
  </si>
  <si>
    <r>
      <rPr>
        <sz val="11"/>
        <color indexed="10"/>
        <rFont val="HG丸ｺﾞｼｯｸM-PRO"/>
        <family val="3"/>
        <charset val="128"/>
      </rPr>
      <t>　</t>
    </r>
    <r>
      <rPr>
        <u/>
        <sz val="11"/>
        <color indexed="10"/>
        <rFont val="HG丸ｺﾞｼｯｸM-PRO"/>
        <family val="3"/>
        <charset val="128"/>
      </rPr>
      <t>注：金融機関では、受付できません。</t>
    </r>
    <rPh sb="1" eb="2">
      <t>チュウ</t>
    </rPh>
    <rPh sb="3" eb="5">
      <t>キンユウ</t>
    </rPh>
    <rPh sb="5" eb="7">
      <t>キカン</t>
    </rPh>
    <rPh sb="10" eb="12">
      <t>ウケツケ</t>
    </rPh>
    <phoneticPr fontId="2"/>
  </si>
  <si>
    <t>○「⑫保険料算定基礎額の見込額」（項２２）</t>
    <rPh sb="3" eb="6">
      <t>ホケンリョウ</t>
    </rPh>
    <rPh sb="6" eb="8">
      <t>サンテイ</t>
    </rPh>
    <rPh sb="8" eb="10">
      <t>キソ</t>
    </rPh>
    <rPh sb="10" eb="11">
      <t>ガク</t>
    </rPh>
    <rPh sb="12" eb="14">
      <t>ミコ</t>
    </rPh>
    <rPh sb="14" eb="15">
      <t>ガク</t>
    </rPh>
    <rPh sb="17" eb="18">
      <t>コウ</t>
    </rPh>
    <phoneticPr fontId="2"/>
  </si>
  <si>
    <r>
      <t>　</t>
    </r>
    <r>
      <rPr>
        <u/>
        <sz val="11"/>
        <color indexed="12"/>
        <rFont val="HG丸ｺﾞｼｯｸM-PRO"/>
        <family val="3"/>
        <charset val="128"/>
      </rPr>
      <t>確定保険年度と同額の保険料算定基礎額が表示されます。</t>
    </r>
    <rPh sb="1" eb="3">
      <t>カクテイ</t>
    </rPh>
    <rPh sb="3" eb="5">
      <t>ホケン</t>
    </rPh>
    <rPh sb="5" eb="7">
      <t>ネンド</t>
    </rPh>
    <rPh sb="8" eb="10">
      <t>ドウガク</t>
    </rPh>
    <rPh sb="11" eb="14">
      <t>ホケンリョウ</t>
    </rPh>
    <rPh sb="14" eb="16">
      <t>サンテイ</t>
    </rPh>
    <rPh sb="16" eb="19">
      <t>キソガク</t>
    </rPh>
    <rPh sb="20" eb="22">
      <t>ヒョウジ</t>
    </rPh>
    <phoneticPr fontId="2"/>
  </si>
  <si>
    <r>
      <t>　</t>
    </r>
    <r>
      <rPr>
        <u/>
        <sz val="11"/>
        <color indexed="12"/>
        <rFont val="HG丸ｺﾞｼｯｸM-PRO"/>
        <family val="3"/>
        <charset val="128"/>
      </rPr>
      <t>確定保険料と同額の保険料額が表示されます。</t>
    </r>
    <rPh sb="1" eb="3">
      <t>カクテイ</t>
    </rPh>
    <rPh sb="3" eb="6">
      <t>ホケンリョウ</t>
    </rPh>
    <rPh sb="7" eb="9">
      <t>ドウガク</t>
    </rPh>
    <rPh sb="10" eb="13">
      <t>ホケンリョウ</t>
    </rPh>
    <rPh sb="13" eb="14">
      <t>ガク</t>
    </rPh>
    <rPh sb="15" eb="17">
      <t>ヒョウジ</t>
    </rPh>
    <phoneticPr fontId="2"/>
  </si>
  <si>
    <r>
      <t>が、</t>
    </r>
    <r>
      <rPr>
        <sz val="11"/>
        <color indexed="10"/>
        <rFont val="HG丸ｺﾞｼｯｸM-PRO"/>
        <family val="3"/>
        <charset val="128"/>
      </rPr>
      <t>個々の動作環境にかかる問い合わせには応じられません</t>
    </r>
    <r>
      <rPr>
        <sz val="11"/>
        <rFont val="HG丸ｺﾞｼｯｸM-PRO"/>
        <family val="3"/>
        <charset val="128"/>
      </rPr>
      <t>ので、あらかじめご了承願い</t>
    </r>
    <rPh sb="36" eb="38">
      <t>リョウショウ</t>
    </rPh>
    <rPh sb="38" eb="39">
      <t>ネガ</t>
    </rPh>
    <phoneticPr fontId="2"/>
  </si>
  <si>
    <t>ます。</t>
  </si>
  <si>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</si>
  <si>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</si>
  <si>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</si>
  <si>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</si>
  <si>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</si>
  <si>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</si>
  <si>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</si>
  <si>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</si>
  <si>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</si>
  <si>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行わない</t>
  </si>
  <si>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</si>
  <si>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</si>
  <si>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</si>
  <si>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</si>
  <si>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</si>
  <si>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</si>
  <si>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</si>
  <si>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</si>
  <si>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</si>
  <si>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</si>
  <si>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</si>
  <si>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</si>
  <si>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</si>
  <si>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</si>
  <si>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</si>
  <si>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</si>
  <si>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</si>
  <si>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</si>
  <si>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</si>
  <si>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</si>
  <si>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</si>
  <si>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</si>
  <si>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</si>
  <si>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</si>
  <si>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行う</t>
  </si>
  <si>
    <t>以下の</t>
  </si>
  <si>
    <t>色のついた欄（３箇所）を入力・選択して下さい</t>
  </si>
  <si>
    <t>還付金の請求を</t>
  </si>
  <si>
    <t>還付</t>
  </si>
  <si>
    <t>青線内に表示された金額を申告書及び領収済通知書に転記してください。</t>
  </si>
  <si>
    <t>※「０」が表示された場合は「０」を記入してください。</t>
  </si>
  <si>
    <t>種</t>
  </si>
  <si>
    <t>別</t>
  </si>
  <si>
    <t>※修正項目番号</t>
  </si>
  <si>
    <t>※入力徴定コード</t>
  </si>
  <si>
    <t>申告書記入イメージ</t>
  </si>
  <si>
    <t>※各種区分</t>
  </si>
  <si>
    <t>①
労働
保険
番号</t>
  </si>
  <si>
    <t>都道府県</t>
  </si>
  <si>
    <t>所掌</t>
  </si>
  <si>
    <t>管轄</t>
  </si>
  <si>
    <t>基幹番号</t>
  </si>
  <si>
    <t>枝番号</t>
  </si>
  <si>
    <t>管轄(2)</t>
  </si>
  <si>
    <t>保険関係等</t>
  </si>
  <si>
    <t>業種</t>
  </si>
  <si>
    <t>産業分類</t>
  </si>
  <si>
    <t xml:space="preserve"> ※これを印刷して申告書とし
　 て提出することはできませ
　 ん。申告書に転記するため
　 にご利用ください。</t>
  </si>
  <si>
    <t>-</t>
  </si>
  <si>
    <t>②増加年月日（元号：平成は７）</t>
  </si>
  <si>
    <t>※事業廃止等理由</t>
  </si>
  <si>
    <t>元号</t>
  </si>
  <si>
    <t>－</t>
  </si>
  <si>
    <t>日</t>
  </si>
  <si>
    <t>④常時使用労働者数</t>
  </si>
  <si>
    <t>⑤雇用保険被保険者数</t>
  </si>
  <si>
    <t>⑥免除対象高年齢労働者数</t>
  </si>
  <si>
    <t>※保険関係</t>
  </si>
  <si>
    <t>※片保険理由コード</t>
  </si>
  <si>
    <t>十</t>
  </si>
  <si>
    <t>万</t>
  </si>
  <si>
    <t>千</t>
  </si>
  <si>
    <t>百</t>
  </si>
  <si>
    <t>人</t>
  </si>
  <si>
    <t>労働保険特別会計歳入徴収官殿</t>
  </si>
  <si>
    <t>⑦</t>
  </si>
  <si>
    <t>算定期間</t>
  </si>
  <si>
    <t>平成</t>
  </si>
  <si>
    <t>から</t>
  </si>
  <si>
    <t>まで</t>
  </si>
  <si>
    <t>区分</t>
  </si>
  <si>
    <t>⑧ 保険料・一般拠出金算定基礎額</t>
  </si>
  <si>
    <t>⑨保険料・一般拠出金率</t>
  </si>
  <si>
    <t>⑩ 確定保険料・一般拠出金額　（⑧×⑨）</t>
  </si>
  <si>
    <t>(注2)</t>
  </si>
  <si>
    <t>(注1)</t>
  </si>
  <si>
    <t>一般拠出金は延納できません</t>
  </si>
  <si>
    <t>石綿による健康被害の救済に関する法律第35条第1項に基づき、労災保険適用事業主から徴収する一般拠出金</t>
  </si>
  <si>
    <t>労働保険料</t>
  </si>
  <si>
    <t>(ｲ)</t>
  </si>
  <si>
    <t>億</t>
  </si>
  <si>
    <t>１０００分の</t>
  </si>
  <si>
    <t>円</t>
  </si>
  <si>
    <t>千円</t>
  </si>
  <si>
    <t>，</t>
  </si>
  <si>
    <t>労災保険分</t>
  </si>
  <si>
    <t>(ﾛ)</t>
  </si>
  <si>
    <t>雇用保険法
適用者分</t>
  </si>
  <si>
    <t>(ﾊ)</t>
  </si>
  <si>
    <t>高年齢
労働者分</t>
  </si>
  <si>
    <t>(ﾆ)</t>
  </si>
  <si>
    <t>***.**</t>
  </si>
  <si>
    <t>保険料算定
対象者分</t>
  </si>
  <si>
    <t>(ﾎ)
((ﾊ)
-(ﾆ))</t>
  </si>
  <si>
    <t>(ﾎ)</t>
  </si>
  <si>
    <t>(ﾍ)</t>
  </si>
  <si>
    <t>（注1）</t>
  </si>
  <si>
    <r>
      <rPr>
        <b/>
        <sz val="12"/>
        <color indexed="10"/>
        <rFont val="ＭＳ Ｐ明朝"/>
        <family val="1"/>
        <charset val="128"/>
      </rPr>
      <t>確定</t>
    </r>
    <r>
      <rPr>
        <sz val="12"/>
        <rFont val="ＭＳ Ｐ明朝"/>
        <family val="1"/>
        <charset val="128"/>
      </rPr>
      <t>保険料算定内訳</t>
    </r>
    <phoneticPr fontId="2"/>
  </si>
  <si>
    <t>一般拠出金充当額</t>
  </si>
  <si>
    <t>　のいずれかを入力していただく必要があります。ただし、以下①、②の場合は正しく計算結果が表示</t>
    <rPh sb="27" eb="29">
      <t>イカ</t>
    </rPh>
    <rPh sb="33" eb="35">
      <t>バアイ</t>
    </rPh>
    <rPh sb="36" eb="37">
      <t>タダ</t>
    </rPh>
    <rPh sb="39" eb="41">
      <t>ケイサン</t>
    </rPh>
    <rPh sb="41" eb="43">
      <t>ケッカ</t>
    </rPh>
    <phoneticPr fontId="2"/>
  </si>
  <si>
    <t>　されませんので、ご注意ください。</t>
    <rPh sb="10" eb="12">
      <t>チュウイ</t>
    </rPh>
    <phoneticPr fontId="2"/>
  </si>
  <si>
    <t>(４)充当意思の入力</t>
    <rPh sb="3" eb="5">
      <t>ジュウトウ</t>
    </rPh>
    <rPh sb="5" eb="7">
      <t>イシ</t>
    </rPh>
    <rPh sb="8" eb="10">
      <t>ニュウリョク</t>
    </rPh>
    <phoneticPr fontId="2"/>
  </si>
  <si>
    <t>(3)の入力の結果、充当額に金額が表示される場合、充当意思の申請欄に該当する番号「１」～「３」</t>
    <rPh sb="4" eb="6">
      <t>ニュウリョク</t>
    </rPh>
    <rPh sb="7" eb="9">
      <t>ケッカ</t>
    </rPh>
    <rPh sb="10" eb="12">
      <t>ジュウトウ</t>
    </rPh>
    <rPh sb="12" eb="13">
      <t>ガク</t>
    </rPh>
    <rPh sb="14" eb="16">
      <t>キンガク</t>
    </rPh>
    <rPh sb="17" eb="19">
      <t>ヒョウジ</t>
    </rPh>
    <rPh sb="22" eb="24">
      <t>バアイ</t>
    </rPh>
    <rPh sb="25" eb="27">
      <t>ジュウトウ</t>
    </rPh>
    <rPh sb="27" eb="29">
      <t>イシ</t>
    </rPh>
    <rPh sb="30" eb="32">
      <t>シンセイ</t>
    </rPh>
    <rPh sb="32" eb="33">
      <t>ラン</t>
    </rPh>
    <rPh sb="34" eb="36">
      <t>ガイトウ</t>
    </rPh>
    <rPh sb="38" eb="40">
      <t>バンゴウ</t>
    </rPh>
    <phoneticPr fontId="2"/>
  </si>
  <si>
    <t>(5)計算結果の確認</t>
    <rPh sb="3" eb="5">
      <t>ケイサン</t>
    </rPh>
    <rPh sb="5" eb="7">
      <t>ケッカ</t>
    </rPh>
    <rPh sb="8" eb="10">
      <t>カクニン</t>
    </rPh>
    <phoneticPr fontId="2"/>
  </si>
  <si>
    <t>○「⑧保険料・一般拠出金算定基礎額」（項１３、３５）</t>
    <rPh sb="3" eb="6">
      <t>ホケンリョウ</t>
    </rPh>
    <rPh sb="7" eb="9">
      <t>イッパン</t>
    </rPh>
    <rPh sb="9" eb="12">
      <t>キョシュツキン</t>
    </rPh>
    <rPh sb="12" eb="14">
      <t>サンテイ</t>
    </rPh>
    <rPh sb="14" eb="16">
      <t>キソ</t>
    </rPh>
    <rPh sb="16" eb="17">
      <t>ガク</t>
    </rPh>
    <rPh sb="19" eb="20">
      <t>コウ</t>
    </rPh>
    <phoneticPr fontId="2"/>
  </si>
  <si>
    <r>
      <t>確認が終わりましたら、「申告書記入イメージ」シート</t>
    </r>
    <r>
      <rPr>
        <sz val="11"/>
        <color rgb="FFFF0000"/>
        <rFont val="HG丸ｺﾞｼｯｸM-PRO"/>
        <family val="3"/>
        <charset val="128"/>
      </rPr>
      <t>（赤色のタブ）</t>
    </r>
    <r>
      <rPr>
        <sz val="11"/>
        <color indexed="12"/>
        <rFont val="HG丸ｺﾞｼｯｸM-PRO"/>
        <family val="3"/>
        <charset val="128"/>
      </rPr>
      <t>に移動してください。</t>
    </r>
    <rPh sb="0" eb="2">
      <t>カクニン</t>
    </rPh>
    <rPh sb="3" eb="4">
      <t>オ</t>
    </rPh>
    <rPh sb="26" eb="28">
      <t>アカイロ</t>
    </rPh>
    <rPh sb="33" eb="35">
      <t>イドウ</t>
    </rPh>
    <phoneticPr fontId="2"/>
  </si>
  <si>
    <t>※　一部計算ができない場合があります。</t>
    <rPh sb="2" eb="4">
      <t>イチブ</t>
    </rPh>
    <rPh sb="4" eb="6">
      <t>ケイサン</t>
    </rPh>
    <rPh sb="11" eb="13">
      <t>バアイ</t>
    </rPh>
    <phoneticPr fontId="2"/>
  </si>
  <si>
    <t>① 充当意思「１」または「３」→ 充当額が確定保険料額を超える場合</t>
    <rPh sb="2" eb="4">
      <t>ジュウトウ</t>
    </rPh>
    <rPh sb="4" eb="6">
      <t>イシ</t>
    </rPh>
    <phoneticPr fontId="2"/>
  </si>
  <si>
    <t>② 充当意思「２」→ 充当額が一般拠出金額を超える場合</t>
    <rPh sb="2" eb="4">
      <t>ジュウトウ</t>
    </rPh>
    <rPh sb="4" eb="6">
      <t>イシ</t>
    </rPh>
    <rPh sb="11" eb="13">
      <t>ジュウトウ</t>
    </rPh>
    <rPh sb="13" eb="14">
      <t>ガク</t>
    </rPh>
    <rPh sb="15" eb="17">
      <t>イッパン</t>
    </rPh>
    <rPh sb="17" eb="20">
      <t>キョシュツキン</t>
    </rPh>
    <rPh sb="20" eb="21">
      <t>ガク</t>
    </rPh>
    <rPh sb="22" eb="23">
      <t>コ</t>
    </rPh>
    <rPh sb="25" eb="27">
      <t>バアイ</t>
    </rPh>
    <phoneticPr fontId="2"/>
  </si>
  <si>
    <t>工事開始日</t>
    <rPh sb="0" eb="2">
      <t>コウジ</t>
    </rPh>
    <rPh sb="2" eb="4">
      <t>カイシ</t>
    </rPh>
    <rPh sb="4" eb="5">
      <t>ヒ</t>
    </rPh>
    <phoneticPr fontId="2"/>
  </si>
  <si>
    <t>①</t>
    <phoneticPr fontId="2"/>
  </si>
  <si>
    <t>②</t>
    <phoneticPr fontId="2"/>
  </si>
  <si>
    <t>③</t>
    <phoneticPr fontId="2"/>
  </si>
  <si>
    <t>④</t>
    <phoneticPr fontId="2"/>
  </si>
  <si>
    <t>左の①が対応する
労務比率</t>
    <rPh sb="9" eb="11">
      <t>ロウム</t>
    </rPh>
    <rPh sb="11" eb="13">
      <t>ヒリツ</t>
    </rPh>
    <phoneticPr fontId="2"/>
  </si>
  <si>
    <t>左の①が対応する
保険料率</t>
    <rPh sb="9" eb="12">
      <t>ホケンリョウ</t>
    </rPh>
    <rPh sb="12" eb="13">
      <t>リツ</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</si>
  <si>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</si>
  <si>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</si>
  <si>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</si>
  <si>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</si>
  <si>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</si>
  <si>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｢報告書（事業主控）｣ｼｰﾄ：消費税考慮</t>
    <rPh sb="15" eb="18">
      <t>ショウヒゼイ</t>
    </rPh>
    <rPh sb="18" eb="20">
      <t>コウリョ</t>
    </rPh>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</si>
  <si>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</si>
  <si>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</si>
  <si>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</si>
  <si>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</si>
  <si>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</si>
  <si>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</si>
  <si>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</si>
  <si>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</si>
  <si>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</si>
  <si>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</si>
  <si>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</si>
  <si>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○「㉒期別納付額」</t>
    <rPh sb="3" eb="4">
      <t>キ</t>
    </rPh>
    <rPh sb="4" eb="5">
      <t>ベツ</t>
    </rPh>
    <rPh sb="5" eb="7">
      <t>ノウフ</t>
    </rPh>
    <rPh sb="7" eb="8">
      <t>ガク</t>
    </rPh>
    <phoneticPr fontId="2"/>
  </si>
  <si>
    <t>延納をする場合は第２期、第３期の欄にも自動記入されています。「(ト)今期納付額」</t>
    <rPh sb="36" eb="38">
      <t>ノウフ</t>
    </rPh>
    <rPh sb="38" eb="39">
      <t>ガク</t>
    </rPh>
    <phoneticPr fontId="2"/>
  </si>
  <si>
    <t>参考として、電子申請を行う際のe-Govシステム上の入力画面のイメージが表示されます。　</t>
  </si>
  <si>
    <r>
      <t>(6) 「(参考)e-Govイメージ」</t>
    </r>
    <r>
      <rPr>
        <sz val="11"/>
        <rFont val="HG丸ｺﾞｼｯｸM-PRO"/>
        <family val="3"/>
        <charset val="128"/>
      </rPr>
      <t>…シート見出しの色</t>
    </r>
    <r>
      <rPr>
        <sz val="11"/>
        <color rgb="FFFFC000"/>
        <rFont val="HG丸ｺﾞｼｯｸM-PRO"/>
        <family val="3"/>
        <charset val="128"/>
      </rPr>
      <t>【黄色】</t>
    </r>
    <rPh sb="6" eb="8">
      <t>サンコウ</t>
    </rPh>
    <rPh sb="29" eb="31">
      <t>キイロ</t>
    </rPh>
    <phoneticPr fontId="2"/>
  </si>
  <si>
    <t>←確定年度</t>
    <rPh sb="1" eb="3">
      <t>カクテイ</t>
    </rPh>
    <rPh sb="3" eb="5">
      <t>ネンド</t>
    </rPh>
    <phoneticPr fontId="2"/>
  </si>
  <si>
    <t>の書き方」をよく読んでご記入ください。</t>
    <rPh sb="1" eb="2">
      <t>カ</t>
    </rPh>
    <rPh sb="3" eb="4">
      <t>カタ</t>
    </rPh>
    <rPh sb="8" eb="9">
      <t>ヨ</t>
    </rPh>
    <rPh sb="12" eb="14">
      <t>キニュウ</t>
    </rPh>
    <phoneticPr fontId="2"/>
  </si>
  <si>
    <t>られません。</t>
    <phoneticPr fontId="2"/>
  </si>
  <si>
    <t>計算結果については、必ず検算を行ってください。</t>
    <phoneticPr fontId="2"/>
  </si>
  <si>
    <r>
      <t>申告書に転記するために使用しますので、</t>
    </r>
    <r>
      <rPr>
        <u/>
        <sz val="11"/>
        <color rgb="FFFF0000"/>
        <rFont val="HG丸ｺﾞｼｯｸM-PRO"/>
        <family val="3"/>
        <charset val="128"/>
      </rPr>
      <t>印刷したものを提出することはできません。</t>
    </r>
    <rPh sb="0" eb="3">
      <t>シンコクショ</t>
    </rPh>
    <rPh sb="4" eb="6">
      <t>テンキ</t>
    </rPh>
    <rPh sb="11" eb="13">
      <t>シヨウ</t>
    </rPh>
    <rPh sb="19" eb="21">
      <t>インサツ</t>
    </rPh>
    <rPh sb="26" eb="28">
      <t>テイシュツ</t>
    </rPh>
    <phoneticPr fontId="2"/>
  </si>
  <si>
    <t xml:space="preserve"> さい。</t>
    <phoneticPr fontId="2"/>
  </si>
  <si>
    <r>
      <t>(1) 煩雑な保険料の計算を容易に求めることができ、</t>
    </r>
    <r>
      <rPr>
        <u/>
        <sz val="11"/>
        <color indexed="8"/>
        <rFont val="HG丸ｺﾞｼｯｸM-PRO"/>
        <family val="3"/>
        <charset val="128"/>
      </rPr>
      <t>計算結果を申告書に記載できます。</t>
    </r>
    <rPh sb="4" eb="6">
      <t>ハンザツ</t>
    </rPh>
    <rPh sb="7" eb="10">
      <t>ホケンリョウ</t>
    </rPh>
    <rPh sb="11" eb="13">
      <t>ケイサン</t>
    </rPh>
    <rPh sb="14" eb="16">
      <t>ヨウイ</t>
    </rPh>
    <rPh sb="17" eb="18">
      <t>モト</t>
    </rPh>
    <rPh sb="26" eb="28">
      <t>ケイサン</t>
    </rPh>
    <rPh sb="28" eb="30">
      <t>ケッカ</t>
    </rPh>
    <rPh sb="31" eb="34">
      <t>シンコクショ</t>
    </rPh>
    <rPh sb="35" eb="37">
      <t>キサイ</t>
    </rPh>
    <phoneticPr fontId="2"/>
  </si>
  <si>
    <t>　してください。</t>
    <phoneticPr fontId="2"/>
  </si>
  <si>
    <t>き、印書したものを提出することができます。</t>
    <rPh sb="2" eb="4">
      <t>インショ</t>
    </rPh>
    <rPh sb="9" eb="11">
      <t>テイシュツ</t>
    </rPh>
    <phoneticPr fontId="2"/>
  </si>
  <si>
    <r>
      <t xml:space="preserve"> ２６６件まで入力が可能です）</t>
    </r>
    <r>
      <rPr>
        <sz val="11"/>
        <rFont val="HG丸ｺﾞｼｯｸM-PRO"/>
        <family val="3"/>
        <charset val="128"/>
      </rPr>
      <t>。</t>
    </r>
    <phoneticPr fontId="2"/>
  </si>
  <si>
    <t>*</t>
    <phoneticPr fontId="2"/>
  </si>
  <si>
    <t>*</t>
    <phoneticPr fontId="2"/>
  </si>
  <si>
    <t>*</t>
    <phoneticPr fontId="2"/>
  </si>
  <si>
    <t>*</t>
    <phoneticPr fontId="2"/>
  </si>
  <si>
    <t>*</t>
    <phoneticPr fontId="2"/>
  </si>
  <si>
    <t>*</t>
    <phoneticPr fontId="2"/>
  </si>
  <si>
    <t>*</t>
    <phoneticPr fontId="2"/>
  </si>
  <si>
    <t>③事業廃止等年月日（元号：平成は７、新元号は９）</t>
    <rPh sb="18" eb="21">
      <t>シンゲンゴウ</t>
    </rPh>
    <phoneticPr fontId="2"/>
  </si>
  <si>
    <t>　このツールは、次の６つのシートによって構成されています。シートの移動はシート下の「見出し」</t>
    <phoneticPr fontId="2"/>
  </si>
  <si>
    <r>
      <t>(3)「報告書（提出用）」</t>
    </r>
    <r>
      <rPr>
        <sz val="11"/>
        <rFont val="HG丸ｺﾞｼｯｸM-PRO"/>
        <family val="3"/>
        <charset val="128"/>
      </rPr>
      <t>…シート見出しの色</t>
    </r>
    <r>
      <rPr>
        <sz val="11"/>
        <color indexed="50"/>
        <rFont val="HG丸ｺﾞｼｯｸM-PRO"/>
        <family val="3"/>
        <charset val="128"/>
      </rPr>
      <t>【ライム】</t>
    </r>
    <rPh sb="4" eb="7">
      <t>ホウコクショ</t>
    </rPh>
    <rPh sb="8" eb="10">
      <t>テイシュツ</t>
    </rPh>
    <rPh sb="10" eb="11">
      <t>ヨウ</t>
    </rPh>
    <phoneticPr fontId="2"/>
  </si>
  <si>
    <t>「一括有期事業報告書（建設の事業）」を提出する際に印刷して使用します。</t>
    <rPh sb="1" eb="3">
      <t>イッカツ</t>
    </rPh>
    <rPh sb="3" eb="5">
      <t>ユウキ</t>
    </rPh>
    <rPh sb="5" eb="7">
      <t>ジギョウ</t>
    </rPh>
    <rPh sb="7" eb="10">
      <t>ホウコクショ</t>
    </rPh>
    <rPh sb="11" eb="13">
      <t>ケンセツ</t>
    </rPh>
    <rPh sb="14" eb="16">
      <t>ジギョウ</t>
    </rPh>
    <rPh sb="19" eb="21">
      <t>テイシュツ</t>
    </rPh>
    <rPh sb="23" eb="24">
      <t>サイ</t>
    </rPh>
    <rPh sb="29" eb="31">
      <t>シヨウ</t>
    </rPh>
    <phoneticPr fontId="2"/>
  </si>
  <si>
    <t>印刷したものを提出できます（事業主控、提出用の２枚が印刷できます。）。</t>
    <rPh sb="0" eb="2">
      <t>インサツ</t>
    </rPh>
    <rPh sb="7" eb="9">
      <t>テイシュツ</t>
    </rPh>
    <rPh sb="19" eb="21">
      <t>テイシュツ</t>
    </rPh>
    <rPh sb="21" eb="22">
      <t>ヨウ</t>
    </rPh>
    <rPh sb="24" eb="25">
      <t>マイ</t>
    </rPh>
    <rPh sb="26" eb="28">
      <t>インサツ</t>
    </rPh>
    <phoneticPr fontId="2"/>
  </si>
  <si>
    <t>⑤ 「一括有期事業報告書（建設の事業）」（事業主控）、「一括有期事業総括表」（提出用）を</t>
    <rPh sb="21" eb="23">
      <t>ジギョウ</t>
    </rPh>
    <rPh sb="23" eb="24">
      <t>ヌシ</t>
    </rPh>
    <rPh sb="24" eb="25">
      <t>ヒカ</t>
    </rPh>
    <rPh sb="28" eb="30">
      <t>イッカツ</t>
    </rPh>
    <rPh sb="30" eb="32">
      <t>ユウキ</t>
    </rPh>
    <rPh sb="32" eb="34">
      <t>ジギョウ</t>
    </rPh>
    <rPh sb="34" eb="36">
      <t>ソウカツ</t>
    </rPh>
    <rPh sb="36" eb="37">
      <t>オモテ</t>
    </rPh>
    <rPh sb="39" eb="41">
      <t>テイシュツ</t>
    </rPh>
    <rPh sb="41" eb="42">
      <t>ヨウ</t>
    </rPh>
    <phoneticPr fontId="2"/>
  </si>
  <si>
    <r>
      <t>⑥ 申告・納付期限</t>
    </r>
    <r>
      <rPr>
        <sz val="11"/>
        <color indexed="10"/>
        <rFont val="HG丸ｺﾞｼｯｸM-PRO"/>
        <family val="3"/>
        <charset val="128"/>
      </rPr>
      <t>（６月３日～７月１０日）</t>
    </r>
    <r>
      <rPr>
        <sz val="11"/>
        <rFont val="HG丸ｺﾞｼｯｸM-PRO"/>
        <family val="3"/>
        <charset val="128"/>
      </rPr>
      <t>までに、申告書の２枚目と３枚目の上部を切り離</t>
    </r>
    <rPh sb="2" eb="4">
      <t>シンコク</t>
    </rPh>
    <rPh sb="5" eb="7">
      <t>ノウフ</t>
    </rPh>
    <rPh sb="7" eb="9">
      <t>キゲン</t>
    </rPh>
    <rPh sb="11" eb="12">
      <t>ガツ</t>
    </rPh>
    <rPh sb="13" eb="14">
      <t>ヒ</t>
    </rPh>
    <rPh sb="16" eb="17">
      <t>ガツ</t>
    </rPh>
    <rPh sb="19" eb="20">
      <t>ヒ</t>
    </rPh>
    <phoneticPr fontId="2"/>
  </si>
  <si>
    <t>　また、一括有期事業報告書（提出用）及び一括有期事業総括表（提出用）は、管轄の都道</t>
    <rPh sb="14" eb="16">
      <t>テイシュツ</t>
    </rPh>
    <rPh sb="16" eb="17">
      <t>ヨウ</t>
    </rPh>
    <rPh sb="30" eb="32">
      <t>テイシュツ</t>
    </rPh>
    <rPh sb="32" eb="33">
      <t>ヨウ</t>
    </rPh>
    <rPh sb="39" eb="41">
      <t>トドウ</t>
    </rPh>
    <phoneticPr fontId="2"/>
  </si>
  <si>
    <r>
      <t>　申告書への記入が終わりましたら、納付期限</t>
    </r>
    <r>
      <rPr>
        <sz val="11"/>
        <color indexed="10"/>
        <rFont val="HG丸ｺﾞｼｯｸM-PRO"/>
        <family val="3"/>
        <charset val="128"/>
      </rPr>
      <t>（６月３日～７月１０日）</t>
    </r>
    <r>
      <rPr>
        <sz val="11"/>
        <rFont val="HG丸ｺﾞｼｯｸM-PRO"/>
        <family val="3"/>
        <charset val="128"/>
      </rPr>
      <t>までに申告書の２枚目と</t>
    </r>
    <rPh sb="1" eb="4">
      <t>シンコクショ</t>
    </rPh>
    <rPh sb="6" eb="8">
      <t>キニュウ</t>
    </rPh>
    <rPh sb="9" eb="10">
      <t>オ</t>
    </rPh>
    <rPh sb="23" eb="24">
      <t>ツキ</t>
    </rPh>
    <rPh sb="25" eb="26">
      <t>ニチ</t>
    </rPh>
    <rPh sb="28" eb="29">
      <t>ガツ</t>
    </rPh>
    <rPh sb="31" eb="32">
      <t>ニチ</t>
    </rPh>
    <rPh sb="38" eb="39">
      <t>ショ</t>
    </rPh>
    <rPh sb="41" eb="43">
      <t>マイメ</t>
    </rPh>
    <phoneticPr fontId="2"/>
  </si>
  <si>
    <t>　また、一括有期事業報告書（提出用）及び一括有期事業総括表（提出用）は、管轄の都道府県労</t>
    <rPh sb="4" eb="6">
      <t>イッカツ</t>
    </rPh>
    <rPh sb="6" eb="8">
      <t>ユウキ</t>
    </rPh>
    <rPh sb="8" eb="10">
      <t>ジギョウ</t>
    </rPh>
    <rPh sb="10" eb="13">
      <t>ホウコクショ</t>
    </rPh>
    <rPh sb="14" eb="16">
      <t>テイシュツ</t>
    </rPh>
    <rPh sb="16" eb="17">
      <t>ヨウ</t>
    </rPh>
    <rPh sb="18" eb="19">
      <t>オヨ</t>
    </rPh>
    <rPh sb="20" eb="22">
      <t>イッカツ</t>
    </rPh>
    <rPh sb="22" eb="24">
      <t>ユウキ</t>
    </rPh>
    <rPh sb="24" eb="26">
      <t>ジギョウ</t>
    </rPh>
    <rPh sb="26" eb="28">
      <t>ソウカツ</t>
    </rPh>
    <rPh sb="28" eb="29">
      <t>ヒョウ</t>
    </rPh>
    <rPh sb="30" eb="32">
      <t>テイシュツ</t>
    </rPh>
    <rPh sb="32" eb="33">
      <t>ヨウ</t>
    </rPh>
    <rPh sb="39" eb="43">
      <t>トドウフケン</t>
    </rPh>
    <rPh sb="43" eb="44">
      <t>ロウ</t>
    </rPh>
    <phoneticPr fontId="2"/>
  </si>
  <si>
    <t>① 一括有期事業報告書（提出用）</t>
    <rPh sb="12" eb="14">
      <t>テイシュツ</t>
    </rPh>
    <rPh sb="14" eb="15">
      <t>ヨウ</t>
    </rPh>
    <phoneticPr fontId="2"/>
  </si>
  <si>
    <t>② 一括有期事業総括表（提出用）</t>
    <rPh sb="12" eb="14">
      <t>テイシュツ</t>
    </rPh>
    <rPh sb="14" eb="1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</si>
</sst>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84" formatCode="[$-411]ggge&quot;年&quot;m&quot;月&quot;d&quot;日&quot;;@"/>
    <numFmt numFmtId="185" formatCode="0;0;"/>
    <numFmt numFmtId="186" formatCode="#.00;0;"/>
    <numFmt numFmtId="190" formatCode="0.0_ "/>
    <numFmt numFmtId="191" formatCode="#,##0_ "/>
    <numFmt numFmtId="192" formatCode="0.00?_ "/>
    <numFmt numFmtId="193" formatCode="0.00_ "/>
    <numFmt numFmtId="194" formatCode="0.00_);[Red]\(0.00\)"/>
    <numFmt numFmtId="195" formatCode="0_ "/>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9"/>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2"/>
      <name val="ＭＳ Ｐ明朝"/>
      <family val="1"/>
      <charset val="128"/>
    </font>
    <font>
      <sz val="8"/>
      <color indexed="10"/>
      <name val="ＭＳ Ｐ明朝"/>
      <family val="1"/>
      <charset val="128"/>
    </font>
    <font>
      <b/>
      <sz val="18"/>
      <name val="ＭＳ Ｐ明朝"/>
      <family val="1"/>
      <charset val="128"/>
    </font>
    <font>
      <sz val="18"/>
      <name val="ＭＳ Ｐ明朝"/>
      <family val="1"/>
      <charset val="128"/>
    </font>
    <font>
      <b/>
      <sz val="16"/>
      <name val="ＭＳ Ｐ明朝"/>
      <family val="1"/>
      <charset val="128"/>
    </font>
    <font>
      <b/>
      <sz val="20"/>
      <color indexed="12"/>
      <name val="ＭＳ Ｐゴシック"/>
      <family val="3"/>
      <charset val="128"/>
    </font>
    <font>
      <sz val="9"/>
      <color indexed="10"/>
      <name val="ＭＳ Ｐ明朝"/>
      <family val="1"/>
      <charset val="128"/>
    </font>
    <font>
      <sz val="12"/>
      <color indexed="10"/>
      <name val="ＭＳ Ｐ明朝"/>
      <family val="1"/>
      <charset val="128"/>
    </font>
    <font>
      <sz val="11"/>
      <color indexed="10"/>
      <name val="ＭＳ Ｐ明朝"/>
      <family val="1"/>
      <charset val="128"/>
    </font>
    <font>
      <b/>
      <sz val="16"/>
      <name val="HG丸ｺﾞｼｯｸM-PRO"/>
      <family val="3"/>
      <charset val="128"/>
    </font>
    <font>
      <b/>
      <sz val="26"/>
      <name val="ＭＳ Ｐ明朝"/>
      <family val="1"/>
      <charset val="128"/>
    </font>
    <font>
      <sz val="7"/>
      <color indexed="10"/>
      <name val="ＭＳ Ｐ明朝"/>
      <family val="1"/>
      <charset val="128"/>
    </font>
    <font>
      <b/>
      <sz val="14"/>
      <name val="ＭＳ Ｐ明朝"/>
      <family val="1"/>
      <charset val="128"/>
    </font>
    <font>
      <b/>
      <sz val="11"/>
      <name val="ＭＳ Ｐ明朝"/>
      <family val="1"/>
      <charset val="128"/>
    </font>
    <font>
      <sz val="10"/>
      <color indexed="10"/>
      <name val="ＭＳ Ｐ明朝"/>
      <family val="1"/>
      <charset val="128"/>
    </font>
    <font>
      <sz val="6"/>
      <color indexed="10"/>
      <name val="ＭＳ Ｐ明朝"/>
      <family val="1"/>
      <charset val="128"/>
    </font>
    <font>
      <b/>
      <vertAlign val="superscript"/>
      <sz val="16"/>
      <color indexed="10"/>
      <name val="ＭＳ Ｐ明朝"/>
      <family val="1"/>
      <charset val="128"/>
    </font>
    <font>
      <sz val="11"/>
      <name val="HG丸ｺﾞｼｯｸM-PRO"/>
      <family val="3"/>
      <charset val="128"/>
    </font>
    <font>
      <b/>
      <sz val="12"/>
      <color indexed="17"/>
      <name val="HG丸ｺﾞｼｯｸM-PRO"/>
      <family val="3"/>
      <charset val="128"/>
    </font>
    <font>
      <sz val="11"/>
      <color indexed="17"/>
      <name val="HG丸ｺﾞｼｯｸM-PRO"/>
      <family val="3"/>
      <charset val="128"/>
    </font>
    <font>
      <b/>
      <sz val="11"/>
      <color indexed="17"/>
      <name val="HG丸ｺﾞｼｯｸM-PRO"/>
      <family val="3"/>
      <charset val="128"/>
    </font>
    <font>
      <u/>
      <sz val="11"/>
      <color indexed="12"/>
      <name val="HG丸ｺﾞｼｯｸM-PRO"/>
      <family val="3"/>
      <charset val="128"/>
    </font>
    <font>
      <sz val="11"/>
      <color indexed="10"/>
      <name val="HG丸ｺﾞｼｯｸM-PRO"/>
      <family val="3"/>
      <charset val="128"/>
    </font>
    <font>
      <u/>
      <sz val="11"/>
      <color indexed="10"/>
      <name val="HG丸ｺﾞｼｯｸM-PRO"/>
      <family val="3"/>
      <charset val="128"/>
    </font>
    <font>
      <sz val="11"/>
      <color indexed="20"/>
      <name val="HG丸ｺﾞｼｯｸM-PRO"/>
      <family val="3"/>
      <charset val="128"/>
    </font>
    <font>
      <sz val="11"/>
      <color indexed="15"/>
      <name val="HG丸ｺﾞｼｯｸM-PRO"/>
      <family val="3"/>
      <charset val="128"/>
    </font>
    <font>
      <sz val="11"/>
      <color indexed="50"/>
      <name val="HG丸ｺﾞｼｯｸM-PRO"/>
      <family val="3"/>
      <charset val="128"/>
    </font>
    <font>
      <sz val="11"/>
      <color indexed="12"/>
      <name val="HG丸ｺﾞｼｯｸM-PRO"/>
      <family val="3"/>
      <charset val="128"/>
    </font>
    <font>
      <b/>
      <sz val="11"/>
      <name val="HG丸ｺﾞｼｯｸM-PRO"/>
      <family val="3"/>
      <charset val="128"/>
    </font>
    <font>
      <u/>
      <sz val="11"/>
      <name val="HG丸ｺﾞｼｯｸM-PRO"/>
      <family val="3"/>
      <charset val="128"/>
    </font>
    <font>
      <b/>
      <sz val="11"/>
      <color indexed="16"/>
      <name val="HG丸ｺﾞｼｯｸM-PRO"/>
      <family val="3"/>
      <charset val="128"/>
    </font>
    <font>
      <sz val="12"/>
      <name val="HG丸ｺﾞｼｯｸM-PRO"/>
      <family val="3"/>
      <charset val="128"/>
    </font>
    <font>
      <b/>
      <sz val="9"/>
      <color indexed="10"/>
      <name val="ＭＳ Ｐ明朝"/>
      <family val="1"/>
      <charset val="128"/>
    </font>
    <font>
      <b/>
      <sz val="16"/>
      <color indexed="10"/>
      <name val="ＭＳ Ｐ明朝"/>
      <family val="1"/>
      <charset val="128"/>
    </font>
    <font>
      <u/>
      <sz val="11"/>
      <color indexed="8"/>
      <name val="HG丸ｺﾞｼｯｸM-PRO"/>
      <family val="3"/>
      <charset val="128"/>
    </font>
    <font>
      <sz val="11"/>
      <color indexed="8"/>
      <name val="HG丸ｺﾞｼｯｸM-PRO"/>
      <family val="3"/>
      <charset val="128"/>
    </font>
    <font>
      <u/>
      <sz val="11"/>
      <color indexed="10"/>
      <name val="HG丸ｺﾞｼｯｸM-PRO"/>
      <family val="3"/>
      <charset val="128"/>
    </font>
    <font>
      <sz val="11"/>
      <name val="Arial Unicode MS"/>
      <family val="3"/>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b/>
      <u/>
      <sz val="18"/>
      <color indexed="12"/>
      <name val="ＭＳ Ｐ明朝"/>
      <family val="1"/>
      <charset val="128"/>
    </font>
    <font>
      <sz val="20"/>
      <color indexed="12"/>
      <name val="ＭＳ Ｐゴシック"/>
      <family val="3"/>
      <charset val="128"/>
    </font>
    <font>
      <b/>
      <sz val="12"/>
      <color indexed="10"/>
      <name val="ＭＳ Ｐ明朝"/>
      <family val="1"/>
      <charset val="128"/>
    </font>
    <font>
      <sz val="11"/>
      <color theme="1"/>
      <name val="ＭＳ Ｐゴシック"/>
      <family val="3"/>
      <charset val="128"/>
      <scheme val="minor"/>
    </font>
    <font>
      <sz val="11"/>
      <color rgb="FF7030A0"/>
      <name val="HG丸ｺﾞｼｯｸM-PRO"/>
      <family val="3"/>
      <charset val="128"/>
    </font>
    <font>
      <sz val="11"/>
      <color rgb="FFFF0000"/>
      <name val="HG丸ｺﾞｼｯｸM-PRO"/>
      <family val="3"/>
      <charset val="128"/>
    </font>
    <font>
      <sz val="9"/>
      <name val="ＭＳ 明朝"/>
      <family val="1"/>
      <charset val="128"/>
    </font>
    <font>
      <sz val="11"/>
      <color rgb="FFFFC000"/>
      <name val="HG丸ｺﾞｼｯｸM-PRO"/>
      <family val="3"/>
      <charset val="128"/>
    </font>
    <font>
      <u/>
      <sz val="11"/>
      <color rgb="FFFF0000"/>
      <name val="HG丸ｺﾞｼｯｸM-PRO"/>
      <family val="3"/>
      <charset val="128"/>
    </font>
  </fonts>
  <fills count="10">
    <fill>
      <patternFill patternType="none"/>
    </fill>
    <fill>
      <patternFill patternType="gray125"/>
    </fill>
    <fill>
      <patternFill patternType="solid">
        <fgColor indexed="47"/>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s>
  <borders count="138">
    <border>
      <left/>
      <right/>
      <top/>
      <bottom/>
      <diagonal/>
    </border>
    <border>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10"/>
      </right>
      <top style="thin">
        <color indexed="10"/>
      </top>
      <bottom/>
      <diagonal/>
    </border>
    <border>
      <left/>
      <right style="thin">
        <color indexed="10"/>
      </right>
      <top/>
      <bottom style="thin">
        <color indexed="10"/>
      </bottom>
      <diagonal/>
    </border>
    <border>
      <left style="thin">
        <color indexed="10"/>
      </left>
      <right/>
      <top/>
      <bottom/>
      <diagonal/>
    </border>
    <border>
      <left/>
      <right/>
      <top style="thin">
        <color indexed="10"/>
      </top>
      <bottom style="thin">
        <color indexed="10"/>
      </bottom>
      <diagonal/>
    </border>
    <border>
      <left/>
      <right/>
      <top style="thin">
        <color indexed="10"/>
      </top>
      <bottom/>
      <diagonal/>
    </border>
    <border>
      <left/>
      <right style="thin">
        <color indexed="10"/>
      </right>
      <top/>
      <bottom/>
      <diagonal/>
    </border>
    <border>
      <left style="thin">
        <color indexed="10"/>
      </left>
      <right style="thin">
        <color indexed="10"/>
      </right>
      <top/>
      <bottom/>
      <diagonal/>
    </border>
    <border>
      <left style="thin">
        <color indexed="10"/>
      </left>
      <right/>
      <top/>
      <bottom style="thin">
        <color indexed="10"/>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n">
        <color indexed="64"/>
      </left>
      <right/>
      <top style="thin">
        <color indexed="10"/>
      </top>
      <bottom/>
      <diagonal/>
    </border>
    <border>
      <left style="thin">
        <color indexed="64"/>
      </left>
      <right/>
      <top/>
      <bottom/>
      <diagonal/>
    </border>
    <border>
      <left/>
      <right style="thin">
        <color indexed="64"/>
      </right>
      <top/>
      <bottom/>
      <diagonal/>
    </border>
    <border>
      <left style="thin">
        <color indexed="64"/>
      </left>
      <right/>
      <top/>
      <bottom style="thin">
        <color indexed="10"/>
      </bottom>
      <diagonal/>
    </border>
    <border>
      <left style="thin">
        <color indexed="10"/>
      </left>
      <right/>
      <top style="thin">
        <color indexed="10"/>
      </top>
      <bottom/>
      <diagonal/>
    </border>
    <border>
      <left/>
      <right style="thin">
        <color indexed="64"/>
      </right>
      <top style="thick">
        <color indexed="10"/>
      </top>
      <bottom/>
      <diagonal/>
    </border>
    <border>
      <left/>
      <right style="thick">
        <color indexed="10"/>
      </right>
      <top/>
      <bottom/>
      <diagonal/>
    </border>
    <border>
      <left/>
      <right style="medium">
        <color indexed="64"/>
      </right>
      <top/>
      <bottom/>
      <diagonal/>
    </border>
    <border>
      <left style="thin">
        <color indexed="10"/>
      </left>
      <right/>
      <top/>
      <bottom style="thick">
        <color indexed="10"/>
      </bottom>
      <diagonal/>
    </border>
    <border>
      <left style="thin">
        <color indexed="64"/>
      </left>
      <right/>
      <top style="thick">
        <color indexed="10"/>
      </top>
      <bottom/>
      <diagonal/>
    </border>
    <border>
      <left style="slantDashDot">
        <color indexed="60"/>
      </left>
      <right/>
      <top style="slantDashDot">
        <color indexed="60"/>
      </top>
      <bottom/>
      <diagonal/>
    </border>
    <border>
      <left/>
      <right/>
      <top style="slantDashDot">
        <color indexed="60"/>
      </top>
      <bottom/>
      <diagonal/>
    </border>
    <border>
      <left/>
      <right style="slantDashDot">
        <color indexed="60"/>
      </right>
      <top style="slantDashDot">
        <color indexed="60"/>
      </top>
      <bottom/>
      <diagonal/>
    </border>
    <border>
      <left style="slantDashDot">
        <color indexed="60"/>
      </left>
      <right/>
      <top/>
      <bottom/>
      <diagonal/>
    </border>
    <border>
      <left/>
      <right style="slantDashDot">
        <color indexed="60"/>
      </right>
      <top/>
      <bottom/>
      <diagonal/>
    </border>
    <border>
      <left style="slantDashDot">
        <color indexed="60"/>
      </left>
      <right/>
      <top/>
      <bottom style="slantDashDot">
        <color indexed="60"/>
      </bottom>
      <diagonal/>
    </border>
    <border>
      <left/>
      <right/>
      <top/>
      <bottom style="slantDashDot">
        <color indexed="60"/>
      </bottom>
      <diagonal/>
    </border>
    <border>
      <left/>
      <right style="slantDashDot">
        <color indexed="60"/>
      </right>
      <top/>
      <bottom style="slantDashDot">
        <color indexed="60"/>
      </bottom>
      <diagonal/>
    </border>
    <border>
      <left/>
      <right/>
      <top style="mediumDashDotDot">
        <color indexed="10"/>
      </top>
      <bottom/>
      <diagonal/>
    </border>
    <border>
      <left style="mediumDashDotDot">
        <color indexed="10"/>
      </left>
      <right/>
      <top/>
      <bottom/>
      <diagonal/>
    </border>
    <border>
      <left/>
      <right style="mediumDashDotDot">
        <color indexed="10"/>
      </right>
      <top/>
      <bottom/>
      <diagonal/>
    </border>
    <border>
      <left style="mediumDashDotDot">
        <color indexed="10"/>
      </left>
      <right/>
      <top/>
      <bottom style="mediumDashDotDot">
        <color indexed="10"/>
      </bottom>
      <diagonal/>
    </border>
    <border>
      <left/>
      <right/>
      <top/>
      <bottom style="mediumDashDotDot">
        <color indexed="10"/>
      </bottom>
      <diagonal/>
    </border>
    <border>
      <left/>
      <right style="mediumDashDotDot">
        <color indexed="10"/>
      </right>
      <top/>
      <bottom style="mediumDashDotDot">
        <color indexed="10"/>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DashDotDot">
        <color indexed="10"/>
      </left>
      <right/>
      <top style="mediumDashDotDot">
        <color indexed="10"/>
      </top>
      <bottom/>
      <diagonal/>
    </border>
    <border>
      <left/>
      <right style="mediumDashDotDot">
        <color indexed="10"/>
      </right>
      <top style="mediumDashDotDot">
        <color indexed="1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top/>
      <bottom/>
      <diagonal/>
    </border>
    <border>
      <left style="thin">
        <color indexed="10"/>
      </left>
      <right/>
      <top style="thin">
        <color indexed="10"/>
      </top>
      <bottom style="thin">
        <color indexed="10"/>
      </bottom>
      <diagonal/>
    </border>
    <border>
      <left/>
      <right style="double">
        <color indexed="10"/>
      </right>
      <top style="thin">
        <color indexed="10"/>
      </top>
      <bottom style="thin">
        <color indexed="10"/>
      </bottom>
      <diagonal/>
    </border>
    <border>
      <left/>
      <right/>
      <top style="thin">
        <color indexed="10"/>
      </top>
      <bottom style="thick">
        <color indexed="10"/>
      </bottom>
      <diagonal/>
    </border>
    <border>
      <left/>
      <right style="thin">
        <color indexed="10"/>
      </right>
      <top/>
      <bottom style="thick">
        <color indexed="10"/>
      </bottom>
      <diagonal/>
    </border>
    <border>
      <left/>
      <right style="double">
        <color indexed="10"/>
      </right>
      <top/>
      <bottom style="thin">
        <color indexed="10"/>
      </bottom>
      <diagonal/>
    </border>
    <border>
      <left/>
      <right style="double">
        <color indexed="10"/>
      </right>
      <top style="thin">
        <color indexed="10"/>
      </top>
      <bottom/>
      <diagonal/>
    </border>
    <border>
      <left style="double">
        <color indexed="10"/>
      </left>
      <right style="double">
        <color indexed="10"/>
      </right>
      <top style="thin">
        <color indexed="10"/>
      </top>
      <bottom/>
      <diagonal/>
    </border>
    <border>
      <left style="double">
        <color indexed="10"/>
      </left>
      <right style="double">
        <color indexed="10"/>
      </right>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style="thin">
        <color indexed="10"/>
      </bottom>
      <diagonal/>
    </border>
    <border>
      <left style="double">
        <color indexed="10"/>
      </left>
      <right/>
      <top style="thin">
        <color indexed="10"/>
      </top>
      <bottom/>
      <diagonal/>
    </border>
    <border>
      <left style="double">
        <color indexed="10"/>
      </left>
      <right/>
      <top/>
      <bottom style="thin">
        <color indexed="10"/>
      </bottom>
      <diagonal/>
    </border>
    <border>
      <left/>
      <right style="double">
        <color indexed="10"/>
      </right>
      <top/>
      <bottom/>
      <diagonal/>
    </border>
    <border>
      <left style="double">
        <color indexed="10"/>
      </left>
      <right/>
      <top/>
      <bottom/>
      <diagonal/>
    </border>
    <border>
      <left style="double">
        <color indexed="10"/>
      </left>
      <right style="double">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medium">
        <color indexed="64"/>
      </left>
      <right/>
      <top style="medium">
        <color indexed="64"/>
      </top>
      <bottom/>
      <diagonal/>
    </border>
    <border>
      <left style="double">
        <color indexed="10"/>
      </left>
      <right style="thin">
        <color indexed="10"/>
      </right>
      <top style="thin">
        <color indexed="10"/>
      </top>
      <bottom style="thin">
        <color indexed="10"/>
      </bottom>
      <diagonal/>
    </border>
    <border>
      <left style="thin">
        <color indexed="10"/>
      </left>
      <right style="double">
        <color indexed="10"/>
      </right>
      <top style="thin">
        <color indexed="10"/>
      </top>
      <bottom style="thin">
        <color indexed="10"/>
      </bottom>
      <diagonal/>
    </border>
    <border>
      <left/>
      <right style="thin">
        <color indexed="64"/>
      </right>
      <top/>
      <bottom style="thick">
        <color indexed="10"/>
      </bottom>
      <diagonal/>
    </border>
    <border>
      <left style="thin">
        <color indexed="64"/>
      </left>
      <right/>
      <top/>
      <bottom style="thick">
        <color indexed="10"/>
      </bottom>
      <diagonal/>
    </border>
    <border>
      <left style="double">
        <color indexed="10"/>
      </left>
      <right style="double">
        <color indexed="10"/>
      </right>
      <top/>
      <bottom/>
      <diagonal/>
    </border>
    <border>
      <left style="thin">
        <color indexed="10"/>
      </left>
      <right style="double">
        <color indexed="10"/>
      </right>
      <top/>
      <bottom/>
      <diagonal/>
    </border>
    <border>
      <left style="thin">
        <color indexed="10"/>
      </left>
      <right style="double">
        <color indexed="10"/>
      </right>
      <top/>
      <bottom style="thin">
        <color indexed="10"/>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s>
  <cellStyleXfs count="4">
    <xf numFmtId="0" fontId="0" fillId="0" borderId="0"/>
    <xf numFmtId="38" fontId="50" fillId="0" borderId="0" applyFont="0" applyFill="0" applyBorder="0" applyAlignment="0" applyProtection="0">
      <alignment vertical="center"/>
    </xf>
    <xf numFmtId="0" fontId="54" fillId="0" borderId="0">
      <alignment vertical="center"/>
    </xf>
    <xf numFmtId="0" fontId="1" fillId="0" borderId="0" applyAlignment="0"/>
  </cellStyleXfs>
  <cellXfs count="733">
    <xf numFmtId="0" fontId="0" fillId="0" borderId="0" xfId="0"/>
    <xf numFmtId="0" fontId="3" fillId="0" borderId="0" xfId="0" applyFont="1" applyAlignment="1">
      <alignment vertical="center"/>
    </xf>
    <xf numFmtId="0" fontId="4" fillId="0" borderId="0" xfId="0" applyFont="1" applyAlignment="1">
      <alignment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1" fillId="0" borderId="0" xfId="0" applyFont="1" applyFill="1" applyBorder="1" applyAlignment="1">
      <alignment vertical="center"/>
    </xf>
    <xf numFmtId="0" fontId="13" fillId="0" borderId="0" xfId="0" applyFont="1" applyFill="1" applyBorder="1" applyAlignment="1" applyProtection="1">
      <alignment vertical="center"/>
    </xf>
    <xf numFmtId="0" fontId="15" fillId="0" borderId="0" xfId="0" applyFont="1" applyAlignment="1">
      <alignment vertical="center"/>
    </xf>
    <xf numFmtId="0" fontId="6" fillId="0" borderId="0" xfId="0" applyFont="1" applyAlignment="1">
      <alignment vertical="center"/>
    </xf>
    <xf numFmtId="0" fontId="15" fillId="0" borderId="1" xfId="0" applyFont="1" applyBorder="1" applyAlignment="1">
      <alignment vertical="center"/>
    </xf>
    <xf numFmtId="0" fontId="4" fillId="0" borderId="0" xfId="0" applyFont="1" applyBorder="1" applyAlignment="1">
      <alignment vertical="center"/>
    </xf>
    <xf numFmtId="184" fontId="4" fillId="0" borderId="0" xfId="0" applyNumberFormat="1"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14" fontId="14" fillId="0" borderId="0" xfId="0" applyNumberFormat="1" applyFont="1" applyBorder="1" applyAlignment="1">
      <alignment vertical="center"/>
    </xf>
    <xf numFmtId="0" fontId="14" fillId="0" borderId="8" xfId="0" applyFont="1" applyBorder="1" applyAlignment="1">
      <alignment vertical="center"/>
    </xf>
    <xf numFmtId="0" fontId="9" fillId="0" borderId="10" xfId="0" applyFont="1" applyBorder="1" applyAlignment="1">
      <alignment vertical="center" wrapText="1"/>
    </xf>
    <xf numFmtId="0" fontId="14" fillId="0" borderId="11" xfId="0" applyFont="1" applyBorder="1" applyAlignment="1">
      <alignment horizontal="center" vertical="center"/>
    </xf>
    <xf numFmtId="0" fontId="14" fillId="2" borderId="11" xfId="0" applyFont="1" applyFill="1" applyBorder="1" applyAlignment="1">
      <alignment horizontal="distributed" vertical="center" justifyLastLine="1"/>
    </xf>
    <xf numFmtId="0" fontId="14" fillId="0" borderId="11" xfId="0" applyFont="1" applyBorder="1" applyAlignment="1">
      <alignment horizontal="distributed" vertical="center" justifyLastLine="1"/>
    </xf>
    <xf numFmtId="0" fontId="14" fillId="0" borderId="12" xfId="0" applyFont="1" applyBorder="1" applyAlignment="1">
      <alignment horizontal="distributed" vertical="center" justifyLastLine="1"/>
    </xf>
    <xf numFmtId="0" fontId="9" fillId="0" borderId="14" xfId="0" applyFont="1" applyBorder="1" applyAlignment="1">
      <alignment vertical="center" wrapText="1"/>
    </xf>
    <xf numFmtId="0" fontId="14" fillId="0" borderId="14" xfId="0" applyFont="1" applyBorder="1" applyAlignment="1">
      <alignment vertical="center" wrapText="1"/>
    </xf>
    <xf numFmtId="0" fontId="14" fillId="0" borderId="14" xfId="0" applyFont="1" applyBorder="1" applyAlignment="1">
      <alignment vertical="center"/>
    </xf>
    <xf numFmtId="0" fontId="14" fillId="0" borderId="15" xfId="0" applyFont="1" applyBorder="1" applyAlignment="1">
      <alignment vertical="center"/>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14" fillId="2" borderId="1" xfId="0" applyFont="1" applyFill="1" applyBorder="1" applyAlignment="1">
      <alignment horizontal="center" vertical="center"/>
    </xf>
    <xf numFmtId="0" fontId="14" fillId="0" borderId="16" xfId="0" applyFont="1" applyBorder="1" applyAlignment="1">
      <alignment vertical="center"/>
    </xf>
    <xf numFmtId="0" fontId="14" fillId="0" borderId="17"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14" fillId="0" borderId="2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15" fillId="0" borderId="23" xfId="0" applyFont="1" applyBorder="1" applyAlignment="1">
      <alignment vertical="center"/>
    </xf>
    <xf numFmtId="0" fontId="15" fillId="0" borderId="12"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0" fontId="7" fillId="0" borderId="0" xfId="0" applyFont="1" applyBorder="1" applyAlignment="1">
      <alignment vertical="center"/>
    </xf>
    <xf numFmtId="0" fontId="7" fillId="0" borderId="25" xfId="0" applyFont="1" applyBorder="1" applyAlignment="1">
      <alignment vertical="center"/>
    </xf>
    <xf numFmtId="0" fontId="15" fillId="0" borderId="24" xfId="0" applyFont="1" applyBorder="1" applyAlignment="1">
      <alignment vertical="center"/>
    </xf>
    <xf numFmtId="0" fontId="15" fillId="0" borderId="0" xfId="0" applyFont="1" applyBorder="1" applyAlignment="1">
      <alignment vertical="center"/>
    </xf>
    <xf numFmtId="0" fontId="15" fillId="0" borderId="26" xfId="0" applyFont="1" applyBorder="1" applyAlignment="1">
      <alignment vertical="center"/>
    </xf>
    <xf numFmtId="0" fontId="7" fillId="0" borderId="24" xfId="0" applyFont="1" applyBorder="1" applyAlignment="1">
      <alignment vertical="center" justifyLastLine="1"/>
    </xf>
    <xf numFmtId="0" fontId="7" fillId="0" borderId="25" xfId="0" applyFont="1" applyBorder="1" applyAlignment="1">
      <alignment vertical="center" justifyLastLine="1"/>
    </xf>
    <xf numFmtId="0" fontId="7" fillId="0" borderId="5" xfId="0" applyFont="1" applyBorder="1" applyAlignment="1">
      <alignment vertical="center" justifyLastLine="1"/>
    </xf>
    <xf numFmtId="0" fontId="7" fillId="0" borderId="7" xfId="0" applyFont="1" applyBorder="1" applyAlignment="1">
      <alignment vertical="center" justifyLastLine="1"/>
    </xf>
    <xf numFmtId="0" fontId="14" fillId="0" borderId="26" xfId="0" applyFont="1" applyBorder="1" applyAlignment="1">
      <alignment vertical="center"/>
    </xf>
    <xf numFmtId="0" fontId="23" fillId="0" borderId="0" xfId="0" applyFont="1" applyBorder="1" applyAlignment="1">
      <alignment vertical="center"/>
    </xf>
    <xf numFmtId="0" fontId="14" fillId="0" borderId="0" xfId="0" applyFont="1" applyFill="1" applyBorder="1" applyAlignment="1">
      <alignment vertical="center"/>
    </xf>
    <xf numFmtId="0" fontId="23" fillId="0" borderId="12" xfId="0" applyFont="1" applyBorder="1" applyAlignment="1">
      <alignment vertical="center"/>
    </xf>
    <xf numFmtId="0" fontId="14" fillId="0" borderId="0" xfId="0" applyFont="1" applyBorder="1" applyAlignment="1">
      <alignment vertical="center" wrapText="1"/>
    </xf>
    <xf numFmtId="0" fontId="24" fillId="0" borderId="1" xfId="0" applyFont="1" applyBorder="1" applyAlignment="1">
      <alignment vertical="center"/>
    </xf>
    <xf numFmtId="0" fontId="24" fillId="0" borderId="11" xfId="0" applyFont="1" applyBorder="1" applyAlignment="1">
      <alignment vertical="center"/>
    </xf>
    <xf numFmtId="0" fontId="15" fillId="0" borderId="24" xfId="0" applyFont="1" applyBorder="1" applyAlignment="1">
      <alignment vertical="distributed" textRotation="255" justifyLastLine="1"/>
    </xf>
    <xf numFmtId="0" fontId="15" fillId="0" borderId="0" xfId="0" applyFont="1" applyBorder="1" applyAlignment="1">
      <alignment vertical="distributed" textRotation="255" justifyLastLine="1"/>
    </xf>
    <xf numFmtId="0" fontId="15" fillId="0" borderId="25" xfId="0" applyFont="1" applyBorder="1" applyAlignment="1">
      <alignment vertical="distributed" textRotation="255" justifyLastLine="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center"/>
    </xf>
    <xf numFmtId="0" fontId="23" fillId="0" borderId="17" xfId="0" applyFont="1" applyBorder="1" applyAlignment="1">
      <alignment vertical="center"/>
    </xf>
    <xf numFmtId="0" fontId="14" fillId="0" borderId="29" xfId="0" applyFont="1" applyBorder="1" applyAlignment="1">
      <alignment vertical="center"/>
    </xf>
    <xf numFmtId="0" fontId="6" fillId="0" borderId="19" xfId="0" applyFont="1" applyBorder="1" applyAlignment="1">
      <alignment vertical="center"/>
    </xf>
    <xf numFmtId="0" fontId="6" fillId="0" borderId="0"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0" xfId="0" applyFont="1" applyFill="1" applyAlignment="1" applyProtection="1">
      <alignment vertical="center"/>
    </xf>
    <xf numFmtId="0" fontId="6" fillId="0" borderId="0" xfId="0" applyFont="1" applyAlignment="1">
      <alignment horizontal="center" vertical="center"/>
    </xf>
    <xf numFmtId="0" fontId="25" fillId="0" borderId="0" xfId="0" applyFont="1" applyBorder="1" applyAlignment="1">
      <alignment vertical="center"/>
    </xf>
    <xf numFmtId="0" fontId="27" fillId="0" borderId="0" xfId="0" applyFont="1" applyBorder="1" applyAlignment="1">
      <alignment vertical="center"/>
    </xf>
    <xf numFmtId="49" fontId="25" fillId="0" borderId="0" xfId="0" applyNumberFormat="1" applyFont="1" applyFill="1" applyBorder="1" applyAlignment="1">
      <alignment vertical="center"/>
    </xf>
    <xf numFmtId="0" fontId="28" fillId="0" borderId="0" xfId="0" applyFont="1" applyBorder="1" applyAlignment="1">
      <alignment vertical="center"/>
    </xf>
    <xf numFmtId="0" fontId="25" fillId="0" borderId="33" xfId="0" applyFont="1" applyFill="1" applyBorder="1" applyAlignment="1">
      <alignment vertical="center"/>
    </xf>
    <xf numFmtId="0" fontId="25" fillId="0" borderId="34" xfId="0" applyFont="1" applyFill="1" applyBorder="1" applyAlignment="1">
      <alignment vertical="center"/>
    </xf>
    <xf numFmtId="0" fontId="25" fillId="0" borderId="35" xfId="0" applyFont="1" applyFill="1" applyBorder="1" applyAlignment="1">
      <alignment vertical="center"/>
    </xf>
    <xf numFmtId="0" fontId="25" fillId="0" borderId="36" xfId="0" applyFont="1" applyFill="1" applyBorder="1" applyAlignment="1">
      <alignment vertical="center"/>
    </xf>
    <xf numFmtId="0" fontId="25" fillId="0" borderId="0" xfId="0" applyFont="1" applyFill="1" applyBorder="1" applyAlignment="1">
      <alignment vertical="center"/>
    </xf>
    <xf numFmtId="0" fontId="25" fillId="0" borderId="37" xfId="0" applyFont="1" applyFill="1" applyBorder="1" applyAlignment="1">
      <alignment vertical="center"/>
    </xf>
    <xf numFmtId="0" fontId="25" fillId="0" borderId="38" xfId="0" applyFont="1" applyFill="1" applyBorder="1" applyAlignment="1">
      <alignment vertical="center"/>
    </xf>
    <xf numFmtId="49" fontId="25" fillId="0"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40" xfId="0" applyFont="1" applyFill="1" applyBorder="1" applyAlignment="1">
      <alignment vertical="center"/>
    </xf>
    <xf numFmtId="0" fontId="30" fillId="0" borderId="0" xfId="0" applyFont="1" applyBorder="1" applyAlignment="1">
      <alignment vertical="center"/>
    </xf>
    <xf numFmtId="0" fontId="25" fillId="0" borderId="41" xfId="0" applyFont="1" applyFill="1" applyBorder="1" applyAlignment="1">
      <alignment vertical="center"/>
    </xf>
    <xf numFmtId="0" fontId="25" fillId="0" borderId="42" xfId="0" applyFont="1" applyFill="1" applyBorder="1" applyAlignment="1">
      <alignment vertical="center"/>
    </xf>
    <xf numFmtId="0" fontId="25" fillId="0" borderId="43" xfId="0" applyFont="1" applyFill="1" applyBorder="1" applyAlignment="1">
      <alignment vertical="center"/>
    </xf>
    <xf numFmtId="0" fontId="31" fillId="0" borderId="0" xfId="0" applyFont="1" applyFill="1" applyBorder="1" applyAlignment="1">
      <alignment vertical="center"/>
    </xf>
    <xf numFmtId="0" fontId="25" fillId="0" borderId="44" xfId="0" applyFont="1" applyFill="1" applyBorder="1" applyAlignment="1">
      <alignment vertical="center"/>
    </xf>
    <xf numFmtId="0" fontId="25" fillId="0" borderId="45" xfId="0" applyFont="1" applyFill="1" applyBorder="1" applyAlignment="1">
      <alignment vertical="center"/>
    </xf>
    <xf numFmtId="0" fontId="25" fillId="0" borderId="46" xfId="0" applyFont="1" applyFill="1" applyBorder="1" applyAlignment="1">
      <alignment vertical="center"/>
    </xf>
    <xf numFmtId="0" fontId="32" fillId="0" borderId="0" xfId="0" applyFont="1" applyFill="1" applyBorder="1" applyAlignment="1">
      <alignment vertical="center"/>
    </xf>
    <xf numFmtId="0" fontId="35" fillId="0" borderId="0" xfId="0" applyFont="1" applyFill="1" applyBorder="1" applyAlignment="1">
      <alignment vertical="center"/>
    </xf>
    <xf numFmtId="0" fontId="25" fillId="0" borderId="2" xfId="0" applyFont="1" applyBorder="1" applyAlignment="1">
      <alignment vertical="center"/>
    </xf>
    <xf numFmtId="49" fontId="25" fillId="0" borderId="3" xfId="0" applyNumberFormat="1" applyFont="1" applyFill="1" applyBorder="1" applyAlignment="1">
      <alignment vertical="center"/>
    </xf>
    <xf numFmtId="0" fontId="27" fillId="0" borderId="3"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24" xfId="0" applyFont="1" applyBorder="1" applyAlignment="1">
      <alignment vertical="center"/>
    </xf>
    <xf numFmtId="0" fontId="25" fillId="0" borderId="25" xfId="0" applyFont="1" applyBorder="1" applyAlignment="1">
      <alignment vertical="center"/>
    </xf>
    <xf numFmtId="0" fontId="36" fillId="0" borderId="0" xfId="0" applyFont="1" applyBorder="1" applyAlignment="1">
      <alignment horizontal="center" vertical="center"/>
    </xf>
    <xf numFmtId="0" fontId="25" fillId="0" borderId="0" xfId="0" applyFont="1" applyBorder="1" applyAlignment="1">
      <alignment horizontal="center" vertical="center"/>
    </xf>
    <xf numFmtId="0" fontId="25" fillId="0" borderId="24" xfId="0" applyFont="1" applyFill="1" applyBorder="1" applyAlignment="1">
      <alignment vertical="center"/>
    </xf>
    <xf numFmtId="0" fontId="25" fillId="0" borderId="25" xfId="0" applyFont="1" applyBorder="1" applyAlignment="1">
      <alignment horizontal="center" vertical="center"/>
    </xf>
    <xf numFmtId="0" fontId="25" fillId="0" borderId="5" xfId="0" applyFont="1" applyBorder="1" applyAlignment="1">
      <alignment vertical="center"/>
    </xf>
    <xf numFmtId="0" fontId="25" fillId="0" borderId="6" xfId="0" applyFont="1" applyBorder="1" applyAlignment="1">
      <alignment vertical="center"/>
    </xf>
    <xf numFmtId="0" fontId="25" fillId="0" borderId="7" xfId="0" applyFont="1" applyBorder="1" applyAlignment="1">
      <alignment vertical="center"/>
    </xf>
    <xf numFmtId="49" fontId="32" fillId="0" borderId="0" xfId="0" applyNumberFormat="1" applyFont="1" applyFill="1" applyBorder="1" applyAlignment="1">
      <alignment vertical="center"/>
    </xf>
    <xf numFmtId="49" fontId="25" fillId="0" borderId="0" xfId="0" applyNumberFormat="1" applyFont="1" applyFill="1" applyBorder="1" applyAlignment="1">
      <alignment horizontal="center" vertical="center"/>
    </xf>
    <xf numFmtId="0" fontId="36"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32" fillId="0" borderId="0" xfId="0" applyFont="1" applyBorder="1" applyAlignment="1">
      <alignment vertical="center"/>
    </xf>
    <xf numFmtId="0" fontId="30" fillId="0" borderId="0" xfId="0" applyFont="1" applyFill="1" applyBorder="1" applyAlignment="1">
      <alignment vertical="center"/>
    </xf>
    <xf numFmtId="0" fontId="31" fillId="0" borderId="0" xfId="0" applyFont="1" applyBorder="1" applyAlignment="1">
      <alignment vertical="center"/>
    </xf>
    <xf numFmtId="0" fontId="35" fillId="0" borderId="0" xfId="0" applyFont="1" applyBorder="1" applyAlignment="1">
      <alignment vertical="center"/>
    </xf>
    <xf numFmtId="0" fontId="37" fillId="0" borderId="0" xfId="0" applyFont="1" applyBorder="1" applyAlignment="1">
      <alignment vertical="center"/>
    </xf>
    <xf numFmtId="0" fontId="27" fillId="0" borderId="0" xfId="0" applyFont="1" applyFill="1" applyBorder="1" applyAlignment="1">
      <alignment vertical="center"/>
    </xf>
    <xf numFmtId="49" fontId="25" fillId="0" borderId="47" xfId="0" applyNumberFormat="1" applyFont="1" applyFill="1" applyBorder="1" applyAlignment="1">
      <alignment vertical="center"/>
    </xf>
    <xf numFmtId="0" fontId="25" fillId="0" borderId="48" xfId="0" applyFont="1" applyFill="1" applyBorder="1" applyAlignment="1">
      <alignment vertical="center"/>
    </xf>
    <xf numFmtId="0" fontId="25" fillId="0" borderId="49" xfId="0" applyFont="1" applyFill="1" applyBorder="1" applyAlignment="1">
      <alignment vertical="center"/>
    </xf>
    <xf numFmtId="49" fontId="25" fillId="0" borderId="50" xfId="0" applyNumberFormat="1" applyFont="1" applyFill="1" applyBorder="1" applyAlignment="1">
      <alignment vertical="center"/>
    </xf>
    <xf numFmtId="0" fontId="25" fillId="0" borderId="51" xfId="0" applyFont="1" applyFill="1" applyBorder="1" applyAlignment="1">
      <alignment vertical="center"/>
    </xf>
    <xf numFmtId="0" fontId="38" fillId="0" borderId="0" xfId="0" applyFont="1" applyFill="1" applyBorder="1" applyAlignment="1">
      <alignment vertical="center"/>
    </xf>
    <xf numFmtId="0" fontId="36" fillId="0" borderId="0" xfId="0" applyFont="1" applyFill="1" applyBorder="1" applyAlignment="1">
      <alignment vertical="center"/>
    </xf>
    <xf numFmtId="49" fontId="25" fillId="0" borderId="52" xfId="0" applyNumberFormat="1" applyFont="1" applyFill="1" applyBorder="1" applyAlignment="1">
      <alignment vertical="center"/>
    </xf>
    <xf numFmtId="0" fontId="25" fillId="0" borderId="53" xfId="0" applyFont="1" applyFill="1" applyBorder="1" applyAlignment="1">
      <alignment horizontal="left" vertical="center"/>
    </xf>
    <xf numFmtId="0" fontId="25" fillId="0" borderId="54" xfId="0" applyFont="1" applyFill="1" applyBorder="1" applyAlignment="1">
      <alignment horizontal="left" vertical="center"/>
    </xf>
    <xf numFmtId="0" fontId="25" fillId="0" borderId="0" xfId="0" applyFont="1" applyBorder="1" applyAlignment="1">
      <alignment horizontal="left" vertical="center"/>
    </xf>
    <xf numFmtId="0" fontId="25" fillId="0" borderId="0" xfId="0" applyFont="1" applyFill="1" applyBorder="1" applyAlignment="1">
      <alignment horizontal="left" vertical="center"/>
    </xf>
    <xf numFmtId="0" fontId="30" fillId="0" borderId="0" xfId="0" applyFont="1" applyFill="1" applyBorder="1" applyAlignment="1">
      <alignment horizontal="left" vertical="center"/>
    </xf>
    <xf numFmtId="0" fontId="30" fillId="0" borderId="0" xfId="0" applyFont="1" applyBorder="1" applyAlignment="1">
      <alignment horizontal="right" vertical="center"/>
    </xf>
    <xf numFmtId="0" fontId="39" fillId="0" borderId="0" xfId="0" applyFont="1" applyBorder="1" applyAlignment="1">
      <alignment horizontal="center" vertical="center"/>
    </xf>
    <xf numFmtId="0" fontId="39" fillId="0" borderId="0" xfId="0" applyFont="1" applyFill="1" applyBorder="1" applyAlignment="1">
      <alignment vertical="center"/>
    </xf>
    <xf numFmtId="0" fontId="39" fillId="0" borderId="0" xfId="0" applyFont="1" applyBorder="1" applyAlignment="1">
      <alignment vertical="center"/>
    </xf>
    <xf numFmtId="0" fontId="17" fillId="0" borderId="0" xfId="0" applyFont="1" applyFill="1" applyBorder="1" applyAlignment="1">
      <alignment horizontal="center" vertical="center"/>
    </xf>
    <xf numFmtId="49" fontId="35" fillId="0" borderId="0" xfId="0" applyNumberFormat="1" applyFont="1" applyFill="1" applyBorder="1" applyAlignment="1">
      <alignment vertical="center"/>
    </xf>
    <xf numFmtId="49" fontId="25" fillId="0" borderId="50" xfId="3" applyNumberFormat="1" applyFont="1" applyFill="1" applyBorder="1" applyAlignment="1">
      <alignment vertical="center"/>
    </xf>
    <xf numFmtId="49" fontId="25" fillId="0" borderId="0" xfId="3" applyNumberFormat="1" applyFont="1" applyFill="1" applyBorder="1" applyAlignment="1">
      <alignment horizontal="center" vertical="center"/>
    </xf>
    <xf numFmtId="0" fontId="25" fillId="0" borderId="0" xfId="3" applyFont="1" applyFill="1" applyBorder="1" applyAlignment="1">
      <alignment vertical="center"/>
    </xf>
    <xf numFmtId="0" fontId="25" fillId="0" borderId="51" xfId="3" applyFont="1" applyFill="1" applyBorder="1" applyAlignment="1">
      <alignment vertical="center"/>
    </xf>
    <xf numFmtId="0" fontId="35" fillId="0" borderId="0" xfId="0" applyFont="1" applyFill="1" applyBorder="1" applyAlignment="1">
      <alignment horizontal="left" vertical="center"/>
    </xf>
    <xf numFmtId="0" fontId="25" fillId="0" borderId="0" xfId="3" applyFont="1" applyBorder="1" applyAlignment="1">
      <alignment vertical="center"/>
    </xf>
    <xf numFmtId="0" fontId="25" fillId="0" borderId="25" xfId="3" applyFont="1" applyBorder="1" applyAlignment="1">
      <alignment vertical="center"/>
    </xf>
    <xf numFmtId="0" fontId="11" fillId="0" borderId="0" xfId="0" applyFont="1" applyFill="1" applyBorder="1" applyAlignment="1">
      <alignment horizontal="center" vertical="center"/>
    </xf>
    <xf numFmtId="0" fontId="25" fillId="0" borderId="0" xfId="0" applyFont="1"/>
    <xf numFmtId="0" fontId="25" fillId="0" borderId="37" xfId="3" applyFont="1" applyFill="1" applyBorder="1" applyAlignment="1">
      <alignment vertical="center"/>
    </xf>
    <xf numFmtId="0" fontId="30" fillId="0" borderId="0" xfId="3" applyFont="1" applyFill="1" applyBorder="1" applyAlignment="1">
      <alignment horizontal="left" vertical="center"/>
    </xf>
    <xf numFmtId="49" fontId="25" fillId="0" borderId="0" xfId="3" applyNumberFormat="1" applyFont="1" applyFill="1" applyBorder="1" applyAlignment="1">
      <alignment vertical="center"/>
    </xf>
    <xf numFmtId="0" fontId="25" fillId="0" borderId="0" xfId="3" applyFont="1" applyFill="1" applyBorder="1" applyAlignment="1">
      <alignment horizontal="left" vertical="center"/>
    </xf>
    <xf numFmtId="0" fontId="30" fillId="0" borderId="0" xfId="3" applyFont="1" applyBorder="1" applyAlignment="1">
      <alignment vertical="center"/>
    </xf>
    <xf numFmtId="49" fontId="31" fillId="0" borderId="0" xfId="3" applyNumberFormat="1" applyFont="1" applyFill="1" applyBorder="1" applyAlignment="1">
      <alignment vertical="center"/>
    </xf>
    <xf numFmtId="0" fontId="26" fillId="0" borderId="0" xfId="0" applyFont="1" applyFill="1" applyBorder="1" applyAlignment="1">
      <alignment vertical="center" shrinkToFit="1"/>
    </xf>
    <xf numFmtId="0" fontId="1" fillId="0" borderId="0" xfId="0" applyFont="1" applyFill="1" applyBorder="1" applyProtection="1"/>
    <xf numFmtId="0" fontId="30" fillId="0" borderId="55" xfId="3" applyFont="1" applyFill="1" applyBorder="1" applyAlignment="1">
      <alignment vertical="center"/>
    </xf>
    <xf numFmtId="0" fontId="25" fillId="0" borderId="41" xfId="3" applyFont="1" applyFill="1" applyBorder="1" applyAlignment="1">
      <alignment vertical="center"/>
    </xf>
    <xf numFmtId="0" fontId="25" fillId="0" borderId="56" xfId="3"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0" fillId="0" borderId="25"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4" xfId="0" applyBorder="1" applyAlignment="1">
      <alignment vertical="center"/>
    </xf>
    <xf numFmtId="0" fontId="0" fillId="0" borderId="6" xfId="0" applyBorder="1" applyAlignment="1">
      <alignment vertical="center"/>
    </xf>
    <xf numFmtId="0" fontId="0" fillId="0" borderId="6" xfId="0" applyBorder="1" applyAlignment="1">
      <alignment horizontal="center" vertical="center"/>
    </xf>
    <xf numFmtId="0" fontId="0" fillId="0" borderId="7" xfId="0" applyBorder="1" applyAlignment="1">
      <alignment vertical="center"/>
    </xf>
    <xf numFmtId="0" fontId="0" fillId="0" borderId="5" xfId="0" applyBorder="1" applyAlignment="1">
      <alignment vertical="center"/>
    </xf>
    <xf numFmtId="0" fontId="0" fillId="0" borderId="58" xfId="0" applyBorder="1" applyAlignment="1">
      <alignment vertical="center"/>
    </xf>
    <xf numFmtId="0" fontId="0" fillId="0" borderId="3" xfId="0" applyBorder="1" applyAlignment="1">
      <alignment horizontal="center" vertical="center"/>
    </xf>
    <xf numFmtId="0" fontId="0" fillId="0" borderId="57" xfId="0" applyBorder="1" applyAlignment="1">
      <alignment vertical="center"/>
    </xf>
    <xf numFmtId="0" fontId="0" fillId="0" borderId="59" xfId="0" applyBorder="1" applyAlignment="1">
      <alignment vertical="center"/>
    </xf>
    <xf numFmtId="38" fontId="0" fillId="0" borderId="0" xfId="0" applyNumberFormat="1" applyBorder="1" applyAlignment="1">
      <alignment vertical="center"/>
    </xf>
    <xf numFmtId="3" fontId="0" fillId="0" borderId="0" xfId="0" applyNumberFormat="1" applyBorder="1" applyAlignment="1">
      <alignment vertical="center"/>
    </xf>
    <xf numFmtId="0" fontId="40" fillId="0" borderId="0" xfId="0" applyFont="1" applyAlignment="1">
      <alignment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4" borderId="62" xfId="0" applyNumberFormat="1" applyFont="1" applyFill="1" applyBorder="1" applyAlignment="1">
      <alignment horizontal="center" vertical="center"/>
    </xf>
    <xf numFmtId="0" fontId="6" fillId="4" borderId="63" xfId="0" applyNumberFormat="1" applyFont="1" applyFill="1" applyBorder="1" applyAlignment="1">
      <alignment horizontal="center" vertical="center"/>
    </xf>
    <xf numFmtId="0" fontId="6" fillId="4" borderId="60" xfId="0" applyNumberFormat="1" applyFont="1" applyFill="1" applyBorder="1" applyAlignment="1">
      <alignment horizontal="center" vertical="center"/>
    </xf>
    <xf numFmtId="0" fontId="6" fillId="4" borderId="61" xfId="0" applyNumberFormat="1" applyFont="1" applyFill="1" applyBorder="1" applyAlignment="1">
      <alignment horizontal="center" vertical="center"/>
    </xf>
    <xf numFmtId="0" fontId="6" fillId="4" borderId="64" xfId="0" applyNumberFormat="1" applyFont="1" applyFill="1" applyBorder="1" applyAlignment="1">
      <alignment horizontal="center" vertical="center"/>
    </xf>
    <xf numFmtId="0" fontId="6" fillId="4" borderId="66" xfId="0" applyNumberFormat="1" applyFont="1" applyFill="1" applyBorder="1" applyAlignment="1">
      <alignment horizontal="center" vertical="center"/>
    </xf>
    <xf numFmtId="0" fontId="6" fillId="0" borderId="24" xfId="0" applyFont="1" applyBorder="1" applyAlignment="1">
      <alignment horizontal="center" vertical="center" wrapText="1"/>
    </xf>
    <xf numFmtId="0" fontId="6" fillId="0" borderId="0" xfId="0" applyFont="1" applyFill="1" applyAlignment="1">
      <alignment horizontal="center" vertical="center"/>
    </xf>
    <xf numFmtId="0" fontId="6" fillId="0" borderId="60" xfId="0" applyFont="1" applyBorder="1" applyAlignment="1">
      <alignment vertical="center"/>
    </xf>
    <xf numFmtId="49" fontId="6" fillId="0" borderId="25" xfId="0" applyNumberFormat="1" applyFont="1" applyBorder="1" applyAlignment="1">
      <alignment horizontal="center" vertical="center" wrapText="1"/>
    </xf>
    <xf numFmtId="0" fontId="6" fillId="4" borderId="24" xfId="0" applyFont="1" applyFill="1" applyBorder="1" applyAlignment="1">
      <alignment horizontal="center" vertical="center" wrapText="1"/>
    </xf>
    <xf numFmtId="0" fontId="0" fillId="0" borderId="0" xfId="0" applyFill="1" applyBorder="1" applyAlignment="1">
      <alignment vertical="center"/>
    </xf>
    <xf numFmtId="0" fontId="41" fillId="0" borderId="0" xfId="0" applyFont="1" applyAlignment="1">
      <alignment vertical="center"/>
    </xf>
    <xf numFmtId="0" fontId="3" fillId="0" borderId="0" xfId="0" applyFont="1" applyFill="1" applyAlignment="1">
      <alignment vertical="center"/>
    </xf>
    <xf numFmtId="0" fontId="43" fillId="0" borderId="0" xfId="0" applyFont="1" applyFill="1" applyBorder="1" applyAlignment="1">
      <alignment vertical="center"/>
    </xf>
    <xf numFmtId="0" fontId="42" fillId="0" borderId="0" xfId="0" applyFont="1" applyFill="1" applyBorder="1" applyAlignment="1">
      <alignment vertical="center"/>
    </xf>
    <xf numFmtId="0" fontId="43" fillId="0" borderId="0" xfId="0" applyFont="1" applyBorder="1" applyAlignment="1">
      <alignment vertical="center"/>
    </xf>
    <xf numFmtId="0" fontId="44" fillId="0" borderId="0" xfId="0" applyFont="1" applyFill="1" applyBorder="1" applyAlignment="1">
      <alignment vertical="center"/>
    </xf>
    <xf numFmtId="0" fontId="38" fillId="0" borderId="0" xfId="3" applyFont="1" applyFill="1" applyBorder="1" applyAlignment="1">
      <alignment vertical="center"/>
    </xf>
    <xf numFmtId="38" fontId="0" fillId="0" borderId="0" xfId="0" applyNumberFormat="1" applyFill="1" applyBorder="1" applyAlignment="1">
      <alignment vertical="center"/>
    </xf>
    <xf numFmtId="38" fontId="0" fillId="0" borderId="0" xfId="0" applyNumberFormat="1" applyAlignment="1">
      <alignment vertical="center"/>
    </xf>
    <xf numFmtId="38" fontId="0" fillId="0" borderId="24" xfId="0" applyNumberFormat="1" applyBorder="1" applyAlignment="1">
      <alignment vertical="center"/>
    </xf>
    <xf numFmtId="0" fontId="6" fillId="4" borderId="60"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60" xfId="0" applyFont="1" applyFill="1" applyBorder="1" applyAlignment="1">
      <alignment vertical="center"/>
    </xf>
    <xf numFmtId="0" fontId="48" fillId="5" borderId="67" xfId="0" applyFont="1" applyFill="1" applyBorder="1" applyAlignment="1" applyProtection="1">
      <alignment horizontal="center" vertical="center" shrinkToFit="1"/>
    </xf>
    <xf numFmtId="191" fontId="48" fillId="5" borderId="67" xfId="0" applyNumberFormat="1" applyFont="1" applyFill="1" applyBorder="1" applyAlignment="1" applyProtection="1">
      <alignment horizontal="center" vertical="center"/>
    </xf>
    <xf numFmtId="191" fontId="49" fillId="5" borderId="67" xfId="0" applyNumberFormat="1" applyFont="1" applyFill="1" applyBorder="1" applyAlignment="1" applyProtection="1">
      <alignment horizontal="center" vertical="center"/>
    </xf>
    <xf numFmtId="191" fontId="49" fillId="5" borderId="4" xfId="0" applyNumberFormat="1" applyFont="1" applyFill="1" applyBorder="1" applyAlignment="1" applyProtection="1">
      <alignment horizontal="center" vertical="center"/>
    </xf>
    <xf numFmtId="0" fontId="48" fillId="5" borderId="60" xfId="0" applyFont="1" applyFill="1" applyBorder="1" applyAlignment="1" applyProtection="1">
      <alignment horizontal="center" vertical="center" shrinkToFit="1"/>
    </xf>
    <xf numFmtId="191" fontId="48" fillId="0" borderId="60" xfId="0" applyNumberFormat="1" applyFont="1" applyBorder="1" applyAlignment="1" applyProtection="1">
      <alignment vertical="center"/>
    </xf>
    <xf numFmtId="0" fontId="48" fillId="5" borderId="62" xfId="0" applyFont="1" applyFill="1" applyBorder="1" applyAlignment="1" applyProtection="1">
      <alignment horizontal="center" vertical="center" shrinkToFit="1"/>
    </xf>
    <xf numFmtId="191" fontId="48" fillId="5" borderId="60" xfId="0" applyNumberFormat="1" applyFont="1" applyFill="1" applyBorder="1" applyAlignment="1" applyProtection="1">
      <alignment horizontal="center" vertical="center"/>
    </xf>
    <xf numFmtId="191" fontId="49" fillId="5" borderId="60" xfId="0" applyNumberFormat="1" applyFont="1" applyFill="1" applyBorder="1" applyAlignment="1" applyProtection="1">
      <alignment horizontal="center" vertical="center"/>
    </xf>
    <xf numFmtId="0" fontId="49" fillId="0" borderId="4" xfId="0" applyFont="1" applyBorder="1" applyAlignment="1" applyProtection="1">
      <alignment horizontal="center" vertical="center"/>
    </xf>
    <xf numFmtId="0" fontId="49" fillId="0" borderId="7" xfId="0" applyFont="1" applyBorder="1" applyAlignment="1" applyProtection="1">
      <alignment horizontal="center" vertical="center"/>
    </xf>
    <xf numFmtId="0" fontId="49" fillId="0" borderId="0" xfId="0" applyFont="1" applyAlignment="1" applyProtection="1">
      <alignment vertical="center"/>
    </xf>
    <xf numFmtId="191" fontId="49" fillId="0" borderId="0" xfId="0" applyNumberFormat="1" applyFont="1" applyAlignment="1" applyProtection="1">
      <alignment vertical="center"/>
    </xf>
    <xf numFmtId="0" fontId="49" fillId="0" borderId="0" xfId="0" applyFont="1" applyFill="1" applyAlignment="1" applyProtection="1">
      <alignment vertical="center"/>
    </xf>
    <xf numFmtId="191" fontId="49" fillId="0" borderId="60" xfId="0" applyNumberFormat="1" applyFont="1" applyBorder="1" applyAlignment="1" applyProtection="1">
      <alignment vertical="center"/>
    </xf>
    <xf numFmtId="191" fontId="49" fillId="0" borderId="59" xfId="0" applyNumberFormat="1" applyFont="1" applyBorder="1" applyAlignment="1" applyProtection="1">
      <alignment vertical="center"/>
    </xf>
    <xf numFmtId="191" fontId="48" fillId="0" borderId="62" xfId="0" applyNumberFormat="1" applyFont="1" applyBorder="1" applyAlignment="1" applyProtection="1">
      <alignment vertical="center"/>
    </xf>
    <xf numFmtId="191" fontId="49" fillId="0" borderId="62" xfId="0" applyNumberFormat="1" applyFont="1" applyBorder="1" applyAlignment="1" applyProtection="1">
      <alignment vertical="center"/>
    </xf>
    <xf numFmtId="191" fontId="49" fillId="0" borderId="59" xfId="0" applyNumberFormat="1" applyFont="1" applyFill="1" applyBorder="1" applyAlignment="1" applyProtection="1">
      <alignment vertical="center"/>
    </xf>
    <xf numFmtId="191" fontId="49" fillId="0" borderId="0" xfId="0" applyNumberFormat="1" applyFont="1" applyFill="1" applyAlignment="1" applyProtection="1">
      <alignment vertical="center"/>
    </xf>
    <xf numFmtId="191" fontId="0" fillId="0" borderId="0" xfId="0" applyNumberFormat="1" applyFill="1" applyBorder="1" applyAlignment="1">
      <alignment vertical="center"/>
    </xf>
    <xf numFmtId="191" fontId="0" fillId="0" borderId="0" xfId="0" applyNumberFormat="1" applyBorder="1" applyAlignment="1">
      <alignment vertical="center"/>
    </xf>
    <xf numFmtId="0" fontId="12" fillId="0" borderId="0" xfId="0" applyNumberFormat="1" applyFont="1" applyFill="1" applyBorder="1" applyAlignment="1" applyProtection="1">
      <alignment horizontal="center" vertical="center"/>
    </xf>
    <xf numFmtId="0" fontId="51" fillId="0" borderId="0" xfId="0" applyFont="1" applyFill="1" applyBorder="1" applyAlignment="1">
      <alignment vertical="center"/>
    </xf>
    <xf numFmtId="0" fontId="52" fillId="0" borderId="0" xfId="0" applyFont="1" applyFill="1" applyAlignment="1">
      <alignment vertical="center"/>
    </xf>
    <xf numFmtId="0" fontId="0" fillId="0" borderId="3"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0" xfId="0" applyBorder="1" applyAlignment="1">
      <alignment vertical="center"/>
    </xf>
    <xf numFmtId="191" fontId="0" fillId="0" borderId="6" xfId="0" applyNumberFormat="1" applyFill="1" applyBorder="1" applyAlignment="1">
      <alignment vertical="center"/>
    </xf>
    <xf numFmtId="191" fontId="0" fillId="0" borderId="6" xfId="0" applyNumberFormat="1" applyBorder="1" applyAlignment="1">
      <alignment vertical="center"/>
    </xf>
    <xf numFmtId="49" fontId="55" fillId="0" borderId="0" xfId="3" applyNumberFormat="1" applyFont="1" applyFill="1" applyBorder="1" applyAlignment="1">
      <alignment vertical="center"/>
    </xf>
    <xf numFmtId="0" fontId="56" fillId="0" borderId="0" xfId="3" applyFont="1" applyFill="1" applyBorder="1" applyAlignment="1">
      <alignment vertical="center"/>
    </xf>
    <xf numFmtId="0" fontId="6" fillId="4" borderId="2" xfId="0" applyFont="1" applyFill="1" applyBorder="1" applyAlignment="1">
      <alignment horizontal="center" vertical="center" wrapText="1"/>
    </xf>
    <xf numFmtId="49" fontId="6" fillId="0" borderId="4" xfId="0" applyNumberFormat="1" applyFont="1" applyBorder="1" applyAlignment="1">
      <alignment horizontal="center" vertical="center" wrapText="1"/>
    </xf>
    <xf numFmtId="0" fontId="6" fillId="4" borderId="3" xfId="0" applyFont="1" applyFill="1" applyBorder="1" applyAlignment="1">
      <alignment horizontal="center" vertical="center" wrapText="1"/>
    </xf>
    <xf numFmtId="49" fontId="6" fillId="0" borderId="124" xfId="0" applyNumberFormat="1" applyFont="1" applyBorder="1" applyAlignment="1">
      <alignment horizontal="center" vertical="center" wrapText="1"/>
    </xf>
    <xf numFmtId="0" fontId="6" fillId="0" borderId="3" xfId="0" applyFont="1" applyFill="1" applyBorder="1" applyAlignment="1">
      <alignment horizontal="center" vertical="center" wrapText="1"/>
    </xf>
    <xf numFmtId="0" fontId="0" fillId="0" borderId="0" xfId="0" applyAlignment="1">
      <alignment vertical="center"/>
    </xf>
    <xf numFmtId="0" fontId="0" fillId="7" borderId="0" xfId="0" applyFill="1" applyAlignment="1">
      <alignment horizontal="center" vertical="center" wrapText="1"/>
    </xf>
    <xf numFmtId="0" fontId="0" fillId="7" borderId="0" xfId="0" applyFill="1" applyBorder="1" applyAlignment="1">
      <alignment horizontal="center" vertical="center"/>
    </xf>
    <xf numFmtId="0" fontId="0" fillId="7" borderId="3" xfId="0" applyFill="1" applyBorder="1" applyAlignment="1">
      <alignment vertical="center"/>
    </xf>
    <xf numFmtId="0" fontId="0" fillId="7" borderId="0" xfId="0" applyFill="1" applyBorder="1" applyAlignment="1">
      <alignment vertical="center"/>
    </xf>
    <xf numFmtId="0" fontId="0" fillId="7" borderId="6" xfId="0" applyFill="1" applyBorder="1" applyAlignment="1">
      <alignment vertical="center"/>
    </xf>
    <xf numFmtId="0" fontId="0" fillId="7" borderId="4" xfId="0" applyFill="1" applyBorder="1" applyAlignment="1">
      <alignment vertical="center"/>
    </xf>
    <xf numFmtId="0" fontId="0" fillId="7" borderId="25" xfId="0" applyFill="1" applyBorder="1" applyAlignment="1">
      <alignment vertical="center"/>
    </xf>
    <xf numFmtId="0" fontId="0" fillId="7" borderId="7" xfId="0" applyFill="1" applyBorder="1" applyAlignment="1">
      <alignment vertical="center"/>
    </xf>
    <xf numFmtId="0" fontId="6" fillId="4" borderId="132" xfId="0" applyNumberFormat="1" applyFont="1" applyFill="1" applyBorder="1" applyAlignment="1">
      <alignment horizontal="center" vertical="center"/>
    </xf>
    <xf numFmtId="0" fontId="6" fillId="4" borderId="6" xfId="0" applyNumberFormat="1" applyFont="1" applyFill="1" applyBorder="1" applyAlignment="1">
      <alignment horizontal="center" vertical="center"/>
    </xf>
    <xf numFmtId="0" fontId="6" fillId="4" borderId="7" xfId="0" applyNumberFormat="1" applyFont="1" applyFill="1" applyBorder="1" applyAlignment="1">
      <alignment horizontal="center" vertical="center"/>
    </xf>
    <xf numFmtId="0" fontId="6" fillId="4" borderId="133" xfId="0" applyNumberFormat="1" applyFont="1" applyFill="1" applyBorder="1" applyAlignment="1">
      <alignment horizontal="center" vertical="center"/>
    </xf>
    <xf numFmtId="0" fontId="6" fillId="4" borderId="58" xfId="0" applyNumberFormat="1" applyFont="1" applyFill="1" applyBorder="1" applyAlignment="1">
      <alignment horizontal="center" vertical="center"/>
    </xf>
    <xf numFmtId="0" fontId="6" fillId="4" borderId="59" xfId="0" applyNumberFormat="1" applyFont="1" applyFill="1" applyBorder="1" applyAlignment="1">
      <alignment horizontal="center" vertical="center"/>
    </xf>
    <xf numFmtId="0" fontId="6" fillId="4" borderId="134" xfId="0" applyNumberFormat="1" applyFont="1" applyFill="1" applyBorder="1" applyAlignment="1">
      <alignment horizontal="center" vertical="center"/>
    </xf>
    <xf numFmtId="0" fontId="6" fillId="4" borderId="121" xfId="0" applyNumberFormat="1" applyFont="1" applyFill="1" applyBorder="1" applyAlignment="1">
      <alignment horizontal="center" vertical="center"/>
    </xf>
    <xf numFmtId="0" fontId="6" fillId="4" borderId="113" xfId="0" applyNumberFormat="1" applyFont="1" applyFill="1" applyBorder="1" applyAlignment="1">
      <alignment horizontal="center" vertical="center"/>
    </xf>
    <xf numFmtId="0" fontId="6" fillId="0" borderId="24" xfId="0" applyFont="1" applyBorder="1" applyAlignment="1">
      <alignment horizontal="center" vertical="center" wrapText="1"/>
    </xf>
    <xf numFmtId="49" fontId="6" fillId="7" borderId="25" xfId="0" applyNumberFormat="1" applyFont="1" applyFill="1" applyBorder="1" applyAlignment="1">
      <alignment horizontal="center" vertical="center" wrapText="1"/>
    </xf>
    <xf numFmtId="0" fontId="6" fillId="7" borderId="24" xfId="0" applyFont="1" applyFill="1" applyBorder="1" applyAlignment="1">
      <alignment horizontal="center" vertical="center" wrapText="1"/>
    </xf>
    <xf numFmtId="0" fontId="0" fillId="0" borderId="0" xfId="0" applyBorder="1" applyAlignment="1">
      <alignment vertical="center"/>
    </xf>
    <xf numFmtId="0" fontId="0" fillId="0" borderId="0" xfId="0" applyFill="1" applyAlignment="1">
      <alignment horizontal="center" vertical="center" wrapText="1"/>
    </xf>
    <xf numFmtId="0" fontId="0" fillId="0" borderId="136" xfId="0" applyBorder="1" applyAlignment="1">
      <alignment vertical="center"/>
    </xf>
    <xf numFmtId="0" fontId="0" fillId="0" borderId="135" xfId="0" applyBorder="1" applyAlignment="1">
      <alignment vertical="center"/>
    </xf>
    <xf numFmtId="0" fontId="0" fillId="0" borderId="0" xfId="0" applyAlignment="1">
      <alignment vertical="center"/>
    </xf>
    <xf numFmtId="0" fontId="0" fillId="8" borderId="0" xfId="0" applyFill="1" applyAlignment="1">
      <alignment vertical="center" wrapText="1"/>
    </xf>
    <xf numFmtId="0" fontId="0" fillId="8" borderId="0" xfId="0" applyFill="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Border="1" applyAlignment="1">
      <alignment vertical="center"/>
    </xf>
    <xf numFmtId="0" fontId="0" fillId="0" borderId="137" xfId="0" applyBorder="1" applyAlignment="1">
      <alignment vertical="center"/>
    </xf>
    <xf numFmtId="0" fontId="0" fillId="0" borderId="0" xfId="0" applyAlignment="1">
      <alignment vertical="center"/>
    </xf>
    <xf numFmtId="0" fontId="0" fillId="8" borderId="0" xfId="0" applyFill="1" applyAlignment="1">
      <alignment vertical="center"/>
    </xf>
    <xf numFmtId="0" fontId="14" fillId="0" borderId="10" xfId="0" applyFont="1" applyBorder="1" applyAlignment="1">
      <alignment vertical="center"/>
    </xf>
    <xf numFmtId="0" fontId="14" fillId="0" borderId="0" xfId="0" applyFont="1" applyBorder="1" applyAlignment="1">
      <alignment vertical="center"/>
    </xf>
    <xf numFmtId="0" fontId="9" fillId="0" borderId="1" xfId="0" applyFont="1" applyBorder="1" applyAlignment="1">
      <alignment horizontal="center" vertical="center" wrapText="1"/>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4" fillId="0" borderId="9" xfId="0" applyFont="1" applyBorder="1" applyAlignment="1">
      <alignment horizontal="center" vertical="center"/>
    </xf>
    <xf numFmtId="0" fontId="12" fillId="0" borderId="1" xfId="0" applyFont="1" applyBorder="1" applyAlignment="1">
      <alignment horizontal="center" vertical="center"/>
    </xf>
    <xf numFmtId="0" fontId="14" fillId="0" borderId="0" xfId="0" applyFont="1" applyAlignment="1">
      <alignment vertical="center"/>
    </xf>
    <xf numFmtId="0" fontId="14" fillId="0" borderId="12" xfId="0" applyFont="1" applyBorder="1" applyAlignment="1">
      <alignment vertical="center"/>
    </xf>
    <xf numFmtId="0" fontId="16" fillId="0" borderId="1" xfId="0" applyFont="1" applyBorder="1" applyAlignment="1">
      <alignment vertical="top" wrapText="1"/>
    </xf>
    <xf numFmtId="0" fontId="14" fillId="0" borderId="13" xfId="0" applyFont="1" applyBorder="1" applyAlignment="1">
      <alignment vertical="center"/>
    </xf>
    <xf numFmtId="0" fontId="16" fillId="0" borderId="12" xfId="0" applyFont="1" applyBorder="1" applyAlignment="1">
      <alignment vertical="top"/>
    </xf>
    <xf numFmtId="0" fontId="16" fillId="0" borderId="0" xfId="0" applyFont="1" applyBorder="1" applyAlignment="1">
      <alignment vertical="top"/>
    </xf>
    <xf numFmtId="0" fontId="16" fillId="0" borderId="1" xfId="0" applyFont="1" applyBorder="1" applyAlignment="1">
      <alignment vertical="top"/>
    </xf>
    <xf numFmtId="0" fontId="14" fillId="0" borderId="1" xfId="0" applyFont="1" applyBorder="1" applyAlignment="1">
      <alignment vertical="center"/>
    </xf>
    <xf numFmtId="0" fontId="14" fillId="0" borderId="9" xfId="0" applyFont="1" applyBorder="1" applyAlignment="1">
      <alignment vertical="center"/>
    </xf>
    <xf numFmtId="0" fontId="16" fillId="0" borderId="27" xfId="0" applyFont="1" applyBorder="1" applyAlignment="1">
      <alignment vertical="top"/>
    </xf>
    <xf numFmtId="0" fontId="16" fillId="0" borderId="10" xfId="0" applyFont="1" applyBorder="1" applyAlignment="1">
      <alignment vertical="top"/>
    </xf>
    <xf numFmtId="0" fontId="16" fillId="0" borderId="15" xfId="0" applyFont="1" applyBorder="1" applyAlignment="1">
      <alignment vertical="top"/>
    </xf>
    <xf numFmtId="0" fontId="14" fillId="0" borderId="21" xfId="0" applyFont="1" applyBorder="1" applyAlignment="1">
      <alignment horizontal="center" vertical="center"/>
    </xf>
    <xf numFmtId="0" fontId="14" fillId="0" borderId="21" xfId="0" applyFont="1" applyBorder="1" applyAlignment="1">
      <alignment vertical="center"/>
    </xf>
    <xf numFmtId="0" fontId="16" fillId="0" borderId="21" xfId="0" applyFont="1" applyBorder="1" applyAlignment="1">
      <alignment vertical="top" wrapText="1"/>
    </xf>
    <xf numFmtId="0" fontId="10" fillId="0" borderId="0" xfId="0" applyFont="1" applyFill="1" applyBorder="1" applyAlignment="1">
      <alignment vertical="center"/>
    </xf>
    <xf numFmtId="0" fontId="16" fillId="0" borderId="0" xfId="0" applyFont="1" applyAlignment="1">
      <alignment vertical="center"/>
    </xf>
    <xf numFmtId="0" fontId="32" fillId="0" borderId="0" xfId="3" applyFont="1" applyFill="1" applyBorder="1" applyAlignment="1">
      <alignment vertical="center"/>
    </xf>
    <xf numFmtId="195" fontId="6" fillId="4" borderId="0" xfId="0" applyNumberFormat="1" applyFont="1" applyFill="1" applyAlignment="1">
      <alignment horizontal="center" vertical="center"/>
    </xf>
    <xf numFmtId="0" fontId="6" fillId="7" borderId="60" xfId="0" applyFont="1" applyFill="1" applyBorder="1" applyAlignment="1">
      <alignment vertical="center"/>
    </xf>
    <xf numFmtId="0" fontId="6" fillId="9" borderId="60" xfId="0" applyFont="1" applyFill="1" applyBorder="1" applyAlignment="1">
      <alignment horizontal="center" vertical="center"/>
    </xf>
    <xf numFmtId="0" fontId="59" fillId="0" borderId="0" xfId="0" applyFont="1" applyFill="1" applyBorder="1" applyAlignment="1">
      <alignment vertical="center"/>
    </xf>
    <xf numFmtId="49" fontId="59" fillId="0" borderId="0" xfId="0" applyNumberFormat="1" applyFont="1" applyFill="1" applyBorder="1" applyAlignment="1">
      <alignment vertical="center"/>
    </xf>
    <xf numFmtId="0" fontId="17" fillId="0" borderId="0" xfId="0" applyFont="1" applyFill="1" applyBorder="1" applyAlignment="1">
      <alignment horizontal="center" vertical="center"/>
    </xf>
    <xf numFmtId="0" fontId="36" fillId="0" borderId="0" xfId="0" applyFont="1" applyBorder="1" applyAlignment="1">
      <alignment horizontal="center" vertical="center"/>
    </xf>
    <xf numFmtId="0" fontId="25" fillId="0" borderId="0" xfId="0" applyFont="1" applyBorder="1" applyAlignment="1">
      <alignment horizontal="right" vertical="center"/>
    </xf>
    <xf numFmtId="0" fontId="26" fillId="0" borderId="0" xfId="0" applyFont="1" applyFill="1" applyBorder="1" applyAlignment="1">
      <alignment horizontal="center" vertical="center" shrinkToFit="1"/>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59" xfId="0" applyBorder="1" applyAlignment="1">
      <alignment horizontal="center" vertical="center"/>
    </xf>
    <xf numFmtId="0" fontId="10" fillId="0" borderId="0" xfId="0" applyFont="1" applyFill="1" applyBorder="1" applyAlignment="1">
      <alignment vertical="center"/>
    </xf>
    <xf numFmtId="0" fontId="11" fillId="4" borderId="101" xfId="0" applyFont="1" applyFill="1" applyBorder="1" applyAlignment="1">
      <alignment horizontal="center" vertical="center"/>
    </xf>
    <xf numFmtId="0" fontId="11" fillId="4" borderId="102" xfId="0" applyFont="1" applyFill="1" applyBorder="1" applyAlignment="1">
      <alignment horizontal="center" vertical="center"/>
    </xf>
    <xf numFmtId="0" fontId="11" fillId="4" borderId="103" xfId="0" applyFont="1" applyFill="1" applyBorder="1" applyAlignment="1">
      <alignment horizontal="center" vertical="center"/>
    </xf>
    <xf numFmtId="0" fontId="12" fillId="4" borderId="101" xfId="0" applyNumberFormat="1" applyFont="1" applyFill="1" applyBorder="1" applyAlignment="1" applyProtection="1">
      <alignment horizontal="center" vertical="center"/>
      <protection locked="0"/>
    </xf>
    <xf numFmtId="0" fontId="1" fillId="4" borderId="102" xfId="0" applyFont="1" applyFill="1" applyBorder="1" applyProtection="1">
      <protection locked="0"/>
    </xf>
    <xf numFmtId="0" fontId="1" fillId="4" borderId="103" xfId="0" applyFont="1" applyFill="1" applyBorder="1" applyProtection="1">
      <protection locked="0"/>
    </xf>
    <xf numFmtId="0" fontId="6" fillId="4" borderId="57" xfId="0" applyFont="1" applyFill="1" applyBorder="1" applyAlignment="1">
      <alignment horizontal="center" vertical="center"/>
    </xf>
    <xf numFmtId="0" fontId="6" fillId="4" borderId="59" xfId="0" applyFont="1" applyFill="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6" fillId="0" borderId="0" xfId="0" applyFont="1" applyAlignment="1">
      <alignment vertical="center"/>
    </xf>
    <xf numFmtId="0" fontId="17" fillId="6" borderId="104" xfId="0" applyFont="1" applyFill="1" applyBorder="1" applyAlignment="1">
      <alignment horizontal="center" wrapText="1"/>
    </xf>
    <xf numFmtId="0" fontId="17" fillId="6" borderId="105" xfId="0" applyFont="1" applyFill="1" applyBorder="1" applyAlignment="1">
      <alignment horizontal="center" wrapText="1"/>
    </xf>
    <xf numFmtId="0" fontId="17" fillId="6" borderId="106" xfId="0" applyFont="1" applyFill="1" applyBorder="1" applyAlignment="1">
      <alignment horizontal="center" wrapText="1"/>
    </xf>
    <xf numFmtId="0" fontId="17" fillId="6" borderId="96" xfId="0" applyFont="1" applyFill="1" applyBorder="1" applyAlignment="1">
      <alignment horizontal="center" wrapText="1"/>
    </xf>
    <xf numFmtId="0" fontId="17" fillId="6" borderId="0" xfId="0" applyFont="1" applyFill="1" applyBorder="1" applyAlignment="1">
      <alignment horizontal="center" wrapText="1"/>
    </xf>
    <xf numFmtId="0" fontId="17" fillId="6" borderId="97" xfId="0" applyFont="1" applyFill="1" applyBorder="1" applyAlignment="1">
      <alignment horizontal="center" wrapText="1"/>
    </xf>
    <xf numFmtId="0" fontId="18" fillId="0" borderId="27" xfId="0" applyFont="1" applyBorder="1" applyAlignment="1">
      <alignment horizontal="center" vertical="center"/>
    </xf>
    <xf numFmtId="0" fontId="18" fillId="0" borderId="12"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4" fillId="0" borderId="12" xfId="0" applyFont="1" applyBorder="1"/>
    <xf numFmtId="0" fontId="4" fillId="0" borderId="8" xfId="0" applyFont="1" applyBorder="1"/>
    <xf numFmtId="0" fontId="4" fillId="0" borderId="10" xfId="0" applyFont="1" applyBorder="1"/>
    <xf numFmtId="0" fontId="4" fillId="0" borderId="0" xfId="0" applyFont="1"/>
    <xf numFmtId="0" fontId="4" fillId="0" borderId="13" xfId="0" applyFont="1" applyBorder="1"/>
    <xf numFmtId="0" fontId="4" fillId="0" borderId="15" xfId="0" applyFont="1" applyBorder="1"/>
    <xf numFmtId="0" fontId="4" fillId="0" borderId="1" xfId="0" applyFont="1" applyBorder="1"/>
    <xf numFmtId="0" fontId="4" fillId="0" borderId="9" xfId="0" applyFont="1" applyBorder="1"/>
    <xf numFmtId="0" fontId="14" fillId="0" borderId="10" xfId="0" applyFont="1" applyBorder="1" applyAlignment="1">
      <alignment horizontal="center" vertical="center" wrapText="1"/>
    </xf>
    <xf numFmtId="0" fontId="14" fillId="0" borderId="0" xfId="0" applyFont="1" applyBorder="1" applyAlignment="1">
      <alignment horizontal="center" vertical="center" wrapText="1"/>
    </xf>
    <xf numFmtId="0" fontId="4" fillId="0" borderId="3" xfId="0" applyFont="1" applyBorder="1" applyAlignment="1">
      <alignment horizontal="distributed" vertical="center"/>
    </xf>
    <xf numFmtId="0" fontId="4" fillId="0" borderId="6" xfId="0" applyFont="1" applyBorder="1" applyAlignment="1">
      <alignment horizontal="distributed" vertical="center"/>
    </xf>
    <xf numFmtId="0" fontId="9" fillId="0" borderId="2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3" xfId="0" applyFont="1" applyBorder="1" applyAlignment="1">
      <alignment horizontal="center" vertical="center" wrapText="1"/>
    </xf>
    <xf numFmtId="0" fontId="14" fillId="0" borderId="27" xfId="0" applyFont="1" applyBorder="1" applyAlignment="1">
      <alignment horizontal="center" vertical="center"/>
    </xf>
    <xf numFmtId="0" fontId="14" fillId="0" borderId="12"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xf>
    <xf numFmtId="0" fontId="14" fillId="0" borderId="1" xfId="0" applyFont="1" applyBorder="1" applyAlignment="1">
      <alignment horizontal="center" vertical="center"/>
    </xf>
    <xf numFmtId="0" fontId="14" fillId="0" borderId="9" xfId="0" applyFont="1" applyBorder="1" applyAlignment="1">
      <alignment horizontal="center" vertical="center"/>
    </xf>
    <xf numFmtId="0" fontId="14" fillId="0" borderId="87" xfId="0" applyFont="1" applyBorder="1" applyAlignment="1">
      <alignment horizontal="center" vertical="center"/>
    </xf>
    <xf numFmtId="0" fontId="14" fillId="0" borderId="80" xfId="0" applyFont="1" applyBorder="1" applyAlignment="1">
      <alignment horizontal="center" vertical="center"/>
    </xf>
    <xf numFmtId="0" fontId="14" fillId="2" borderId="87" xfId="0" applyFont="1" applyFill="1" applyBorder="1" applyAlignment="1">
      <alignment horizontal="distributed" vertical="center" justifyLastLine="1"/>
    </xf>
    <xf numFmtId="0" fontId="14" fillId="2" borderId="80" xfId="0" applyFont="1" applyFill="1" applyBorder="1" applyAlignment="1">
      <alignment horizontal="distributed" vertical="center" justifyLastLine="1"/>
    </xf>
    <xf numFmtId="0" fontId="14" fillId="0" borderId="87" xfId="0" applyFont="1" applyBorder="1" applyAlignment="1">
      <alignment horizontal="distributed" vertical="center" justifyLastLine="1"/>
    </xf>
    <xf numFmtId="0" fontId="14" fillId="0" borderId="80" xfId="0" applyFont="1" applyBorder="1" applyAlignment="1">
      <alignment horizontal="distributed" vertical="center" justifyLastLine="1"/>
    </xf>
    <xf numFmtId="0" fontId="14" fillId="0" borderId="72" xfId="0" applyFont="1" applyBorder="1" applyAlignment="1">
      <alignment horizontal="distributed" vertical="center" justifyLastLine="1"/>
    </xf>
    <xf numFmtId="0" fontId="14" fillId="0" borderId="27" xfId="0" applyFont="1" applyBorder="1" applyAlignment="1">
      <alignment horizontal="distributed" vertical="center" justifyLastLine="1"/>
    </xf>
    <xf numFmtId="0" fontId="6" fillId="0" borderId="60" xfId="0" applyFont="1" applyBorder="1" applyAlignment="1">
      <alignment horizontal="center" vertical="center" shrinkToFit="1"/>
    </xf>
    <xf numFmtId="0" fontId="18" fillId="0" borderId="27"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8"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0"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8" fillId="0" borderId="1" xfId="0" applyNumberFormat="1" applyFont="1" applyBorder="1" applyAlignment="1">
      <alignment horizontal="center" vertical="center"/>
    </xf>
    <xf numFmtId="0" fontId="18" fillId="0" borderId="9" xfId="0" applyNumberFormat="1" applyFont="1" applyBorder="1" applyAlignment="1">
      <alignment horizontal="center" vertical="center"/>
    </xf>
    <xf numFmtId="176" fontId="12" fillId="0" borderId="27" xfId="0" applyNumberFormat="1" applyFont="1" applyBorder="1" applyAlignment="1">
      <alignment horizontal="center" vertical="center"/>
    </xf>
    <xf numFmtId="176" fontId="12" fillId="0" borderId="12" xfId="0" applyNumberFormat="1" applyFont="1" applyBorder="1" applyAlignment="1">
      <alignment horizontal="center" vertical="center"/>
    </xf>
    <xf numFmtId="176" fontId="12" fillId="0" borderId="77" xfId="0" applyNumberFormat="1" applyFont="1" applyBorder="1" applyAlignment="1">
      <alignment horizontal="center" vertical="center"/>
    </xf>
    <xf numFmtId="176" fontId="12" fillId="0" borderId="10" xfId="0" applyNumberFormat="1" applyFont="1" applyBorder="1" applyAlignment="1">
      <alignment horizontal="center" vertical="center"/>
    </xf>
    <xf numFmtId="176" fontId="12" fillId="0" borderId="0" xfId="0" applyNumberFormat="1" applyFont="1" applyBorder="1" applyAlignment="1">
      <alignment horizontal="center" vertical="center"/>
    </xf>
    <xf numFmtId="176" fontId="12" fillId="0" borderId="84" xfId="0" applyNumberFormat="1" applyFont="1" applyBorder="1" applyAlignment="1">
      <alignment horizontal="center" vertical="center"/>
    </xf>
    <xf numFmtId="176" fontId="12" fillId="0" borderId="15" xfId="0" applyNumberFormat="1" applyFont="1" applyBorder="1" applyAlignment="1">
      <alignment horizontal="center" vertical="center"/>
    </xf>
    <xf numFmtId="176" fontId="12" fillId="0" borderId="1" xfId="0" applyNumberFormat="1" applyFont="1" applyBorder="1" applyAlignment="1">
      <alignment horizontal="center" vertical="center"/>
    </xf>
    <xf numFmtId="176" fontId="12" fillId="0" borderId="76" xfId="0" applyNumberFormat="1" applyFont="1" applyBorder="1" applyAlignment="1">
      <alignment horizontal="center" vertical="center"/>
    </xf>
    <xf numFmtId="176" fontId="12" fillId="0" borderId="82" xfId="0" applyNumberFormat="1" applyFont="1" applyBorder="1" applyAlignment="1">
      <alignment horizontal="center" vertical="center"/>
    </xf>
    <xf numFmtId="176" fontId="12" fillId="0" borderId="85" xfId="0" applyNumberFormat="1" applyFont="1" applyBorder="1" applyAlignment="1">
      <alignment horizontal="center" vertical="center"/>
    </xf>
    <xf numFmtId="176" fontId="12" fillId="0" borderId="83" xfId="0" applyNumberFormat="1" applyFont="1" applyBorder="1" applyAlignment="1">
      <alignment horizontal="center" vertical="center"/>
    </xf>
    <xf numFmtId="176" fontId="12" fillId="0" borderId="8" xfId="0" applyNumberFormat="1" applyFont="1" applyBorder="1" applyAlignment="1">
      <alignment horizontal="center" vertical="center"/>
    </xf>
    <xf numFmtId="176" fontId="12" fillId="0" borderId="13" xfId="0" applyNumberFormat="1" applyFont="1" applyBorder="1" applyAlignment="1">
      <alignment horizontal="center" vertical="center"/>
    </xf>
    <xf numFmtId="176" fontId="12" fillId="0" borderId="9" xfId="0" applyNumberFormat="1" applyFont="1" applyBorder="1" applyAlignment="1">
      <alignment horizontal="center" vertical="center"/>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36" fillId="6" borderId="96" xfId="0" applyFont="1" applyFill="1" applyBorder="1" applyAlignment="1">
      <alignment vertical="center" wrapText="1"/>
    </xf>
    <xf numFmtId="0" fontId="1" fillId="0" borderId="0" xfId="0" applyFont="1"/>
    <xf numFmtId="0" fontId="1" fillId="0" borderId="97" xfId="0" applyFont="1" applyBorder="1"/>
    <xf numFmtId="0" fontId="1" fillId="0" borderId="96" xfId="0" applyFont="1" applyBorder="1"/>
    <xf numFmtId="0" fontId="1" fillId="0" borderId="98" xfId="0" applyFont="1" applyBorder="1"/>
    <xf numFmtId="0" fontId="1" fillId="0" borderId="99" xfId="0" applyFont="1" applyBorder="1"/>
    <xf numFmtId="0" fontId="1" fillId="0" borderId="100" xfId="0" applyFont="1" applyBorder="1"/>
    <xf numFmtId="0" fontId="6" fillId="0" borderId="2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 xfId="0" applyFont="1" applyBorder="1" applyAlignment="1">
      <alignment horizontal="center" vertical="center" justifyLastLine="1"/>
    </xf>
    <xf numFmtId="0" fontId="6" fillId="0" borderId="3"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24"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25" xfId="0" applyFont="1" applyBorder="1" applyAlignment="1">
      <alignment horizontal="center" vertical="center" justifyLastLine="1"/>
    </xf>
    <xf numFmtId="0" fontId="6" fillId="0" borderId="5" xfId="0" applyFont="1" applyBorder="1" applyAlignment="1">
      <alignment horizontal="center" vertical="center" justifyLastLine="1"/>
    </xf>
    <xf numFmtId="0" fontId="6" fillId="0" borderId="6" xfId="0" applyFont="1" applyBorder="1" applyAlignment="1">
      <alignment horizontal="center" vertical="center" justifyLastLine="1"/>
    </xf>
    <xf numFmtId="0" fontId="6" fillId="0" borderId="7" xfId="0" applyFont="1" applyBorder="1" applyAlignment="1">
      <alignment horizontal="center" vertical="center" justifyLastLine="1"/>
    </xf>
    <xf numFmtId="0" fontId="14" fillId="0" borderId="0" xfId="0" applyFont="1" applyAlignment="1">
      <alignment vertical="center"/>
    </xf>
    <xf numFmtId="0" fontId="9" fillId="0" borderId="0" xfId="0" applyFont="1" applyAlignment="1">
      <alignment vertical="center"/>
    </xf>
    <xf numFmtId="0" fontId="12" fillId="0" borderId="10" xfId="0" applyFont="1" applyBorder="1" applyAlignment="1">
      <alignment horizontal="center" vertical="center"/>
    </xf>
    <xf numFmtId="0" fontId="12" fillId="0" borderId="0" xfId="0" applyFont="1" applyBorder="1" applyAlignment="1">
      <alignment horizontal="center" vertical="center"/>
    </xf>
    <xf numFmtId="0" fontId="12" fillId="0" borderId="13" xfId="0" applyFont="1" applyBorder="1" applyAlignment="1">
      <alignment horizontal="center" vertical="center"/>
    </xf>
    <xf numFmtId="176" fontId="12" fillId="0" borderId="73" xfId="0" applyNumberFormat="1" applyFont="1" applyBorder="1" applyAlignment="1">
      <alignment horizontal="center" vertical="center"/>
    </xf>
    <xf numFmtId="176" fontId="12" fillId="0" borderId="86" xfId="0" applyNumberFormat="1" applyFont="1" applyBorder="1" applyAlignment="1">
      <alignment horizontal="center" vertical="center"/>
    </xf>
    <xf numFmtId="176" fontId="12" fillId="2" borderId="82"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176" fontId="12" fillId="2" borderId="77" xfId="0" applyNumberFormat="1" applyFont="1" applyFill="1" applyBorder="1" applyAlignment="1">
      <alignment horizontal="center" vertical="center"/>
    </xf>
    <xf numFmtId="176" fontId="12" fillId="2" borderId="85" xfId="0" applyNumberFormat="1" applyFont="1" applyFill="1" applyBorder="1" applyAlignment="1">
      <alignment horizontal="center" vertical="center"/>
    </xf>
    <xf numFmtId="176" fontId="12" fillId="2" borderId="0" xfId="0" applyNumberFormat="1" applyFont="1" applyFill="1" applyBorder="1" applyAlignment="1">
      <alignment horizontal="center" vertical="center"/>
    </xf>
    <xf numFmtId="176" fontId="12" fillId="2" borderId="84" xfId="0" applyNumberFormat="1" applyFont="1" applyFill="1" applyBorder="1" applyAlignment="1">
      <alignment horizontal="center" vertical="center"/>
    </xf>
    <xf numFmtId="176" fontId="12" fillId="2" borderId="83"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76" xfId="0" applyNumberFormat="1" applyFont="1" applyFill="1" applyBorder="1" applyAlignment="1">
      <alignment horizontal="center" vertical="center"/>
    </xf>
    <xf numFmtId="0" fontId="19" fillId="0" borderId="27" xfId="0" applyFont="1" applyBorder="1" applyAlignment="1">
      <alignment horizontal="distributed" vertical="center"/>
    </xf>
    <xf numFmtId="0" fontId="19" fillId="0" borderId="12" xfId="0" applyFont="1" applyBorder="1" applyAlignment="1">
      <alignment horizontal="distributed" vertical="center"/>
    </xf>
    <xf numFmtId="0" fontId="19" fillId="0" borderId="8" xfId="0" applyFont="1" applyBorder="1" applyAlignment="1">
      <alignment horizontal="distributed" vertical="center"/>
    </xf>
    <xf numFmtId="0" fontId="12" fillId="0" borderId="81" xfId="0" applyFont="1" applyBorder="1" applyAlignment="1">
      <alignment horizontal="center" vertical="center"/>
    </xf>
    <xf numFmtId="0" fontId="12" fillId="0" borderId="87" xfId="0" applyFont="1" applyBorder="1" applyAlignment="1">
      <alignment horizontal="center" vertical="center"/>
    </xf>
    <xf numFmtId="0" fontId="12" fillId="0" borderId="80" xfId="0" applyFont="1" applyBorder="1" applyAlignment="1">
      <alignment horizontal="center" vertical="center"/>
    </xf>
    <xf numFmtId="0" fontId="19" fillId="0" borderId="82" xfId="0" applyFont="1" applyBorder="1" applyAlignment="1">
      <alignment horizontal="right" vertical="center"/>
    </xf>
    <xf numFmtId="0" fontId="19" fillId="0" borderId="12" xfId="0" applyFont="1" applyBorder="1" applyAlignment="1">
      <alignment horizontal="right" vertical="center"/>
    </xf>
    <xf numFmtId="0" fontId="19" fillId="0" borderId="8" xfId="0" applyFont="1" applyBorder="1" applyAlignment="1">
      <alignment horizontal="right" vertical="center"/>
    </xf>
    <xf numFmtId="0" fontId="20" fillId="0" borderId="10" xfId="0" applyFont="1" applyBorder="1" applyAlignment="1">
      <alignment horizontal="center" vertical="center"/>
    </xf>
    <xf numFmtId="0" fontId="20" fillId="0" borderId="0"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0" fillId="0" borderId="85" xfId="0" applyFont="1" applyBorder="1" applyAlignment="1">
      <alignment horizontal="center" vertical="center"/>
    </xf>
    <xf numFmtId="0" fontId="20" fillId="0" borderId="83" xfId="0" applyFont="1" applyBorder="1" applyAlignment="1">
      <alignment horizontal="center"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vertical="center" shrinkToFit="1"/>
    </xf>
    <xf numFmtId="0" fontId="4" fillId="0" borderId="0" xfId="0" applyFont="1" applyAlignment="1">
      <alignment shrinkToFit="1"/>
    </xf>
    <xf numFmtId="0" fontId="4" fillId="0" borderId="1" xfId="0" applyFont="1" applyBorder="1" applyAlignment="1">
      <alignment shrinkToFit="1"/>
    </xf>
    <xf numFmtId="0" fontId="19" fillId="3" borderId="27" xfId="0" applyFont="1" applyFill="1" applyBorder="1" applyAlignment="1" applyProtection="1">
      <alignment horizontal="right" vertical="center"/>
    </xf>
    <xf numFmtId="0" fontId="19" fillId="3" borderId="12" xfId="0" applyFont="1" applyFill="1" applyBorder="1" applyAlignment="1" applyProtection="1">
      <alignment horizontal="right" vertical="center"/>
    </xf>
    <xf numFmtId="0" fontId="19" fillId="3" borderId="78" xfId="0" applyFont="1" applyFill="1" applyBorder="1" applyAlignment="1" applyProtection="1">
      <alignment horizontal="right" vertical="center"/>
    </xf>
    <xf numFmtId="0" fontId="20" fillId="0" borderId="87" xfId="0" applyFont="1" applyBorder="1" applyAlignment="1">
      <alignment horizontal="center" vertical="center"/>
    </xf>
    <xf numFmtId="0" fontId="19" fillId="3" borderId="8" xfId="0" applyFont="1" applyFill="1" applyBorder="1" applyAlignment="1" applyProtection="1">
      <alignment horizontal="right" vertical="center"/>
    </xf>
    <xf numFmtId="0" fontId="19" fillId="0" borderId="27" xfId="0" applyFont="1" applyBorder="1" applyAlignment="1">
      <alignment horizontal="right" vertical="center"/>
    </xf>
    <xf numFmtId="0" fontId="19" fillId="0" borderId="78" xfId="0" applyFont="1" applyBorder="1" applyAlignment="1">
      <alignment horizontal="right" vertical="center"/>
    </xf>
    <xf numFmtId="0" fontId="20" fillId="0" borderId="93" xfId="0" applyNumberFormat="1" applyFont="1" applyBorder="1" applyAlignment="1">
      <alignment horizontal="center" vertical="center"/>
    </xf>
    <xf numFmtId="0" fontId="20" fillId="0" borderId="79"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13" xfId="0" applyNumberFormat="1" applyFont="1" applyBorder="1" applyAlignment="1">
      <alignment horizontal="center" vertical="center"/>
    </xf>
    <xf numFmtId="0" fontId="20" fillId="0" borderId="1" xfId="0" applyNumberFormat="1" applyFont="1" applyBorder="1" applyAlignment="1">
      <alignment horizontal="center" vertical="center"/>
    </xf>
    <xf numFmtId="0" fontId="20" fillId="0" borderId="9" xfId="0" applyNumberFormat="1" applyFont="1" applyBorder="1" applyAlignment="1">
      <alignment horizontal="center" vertical="center"/>
    </xf>
    <xf numFmtId="0" fontId="20" fillId="0" borderId="94" xfId="0" applyNumberFormat="1" applyFont="1" applyBorder="1" applyAlignment="1">
      <alignment horizontal="center" vertical="center"/>
    </xf>
    <xf numFmtId="0" fontId="20" fillId="0" borderId="95" xfId="0" applyNumberFormat="1" applyFont="1" applyBorder="1" applyAlignment="1">
      <alignment horizontal="center" vertical="center"/>
    </xf>
    <xf numFmtId="0" fontId="21" fillId="0" borderId="0" xfId="0" applyFont="1" applyAlignment="1">
      <alignment horizontal="right"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15" fillId="0" borderId="12" xfId="0" applyFont="1" applyBorder="1" applyAlignment="1">
      <alignment horizontal="distributed" vertical="center"/>
    </xf>
    <xf numFmtId="0" fontId="15" fillId="0" borderId="0" xfId="0" applyFont="1" applyBorder="1" applyAlignment="1">
      <alignment horizontal="distributed" vertical="center"/>
    </xf>
    <xf numFmtId="0" fontId="15" fillId="0" borderId="1" xfId="0" applyFont="1" applyBorder="1" applyAlignment="1">
      <alignment horizontal="distributed" vertical="center"/>
    </xf>
    <xf numFmtId="0" fontId="15" fillId="0" borderId="12" xfId="0" applyFont="1" applyBorder="1" applyAlignment="1">
      <alignment horizontal="center" vertical="center"/>
    </xf>
    <xf numFmtId="0" fontId="15" fillId="0" borderId="0" xfId="0" applyFont="1" applyBorder="1" applyAlignment="1">
      <alignment horizontal="center" vertical="center"/>
    </xf>
    <xf numFmtId="38" fontId="15" fillId="0" borderId="12" xfId="0" applyNumberFormat="1" applyFont="1" applyBorder="1" applyAlignment="1">
      <alignment horizontal="center" vertical="center"/>
    </xf>
    <xf numFmtId="185" fontId="20" fillId="3" borderId="94" xfId="0" applyNumberFormat="1" applyFont="1" applyFill="1" applyBorder="1" applyAlignment="1" applyProtection="1">
      <alignment horizontal="center" vertical="center"/>
    </xf>
    <xf numFmtId="185" fontId="20" fillId="3" borderId="93" xfId="0" applyNumberFormat="1" applyFont="1" applyFill="1" applyBorder="1" applyAlignment="1" applyProtection="1">
      <alignment horizontal="center" vertical="center"/>
    </xf>
    <xf numFmtId="185" fontId="20" fillId="3" borderId="95" xfId="0" applyNumberFormat="1" applyFont="1" applyFill="1" applyBorder="1" applyAlignment="1" applyProtection="1">
      <alignment horizontal="center" vertical="center"/>
    </xf>
    <xf numFmtId="185" fontId="20" fillId="3" borderId="79" xfId="0" applyNumberFormat="1" applyFont="1" applyFill="1" applyBorder="1" applyAlignment="1" applyProtection="1">
      <alignment horizontal="center" vertical="center"/>
    </xf>
    <xf numFmtId="0" fontId="20" fillId="3" borderId="0" xfId="0" applyFont="1" applyFill="1" applyBorder="1" applyAlignment="1" applyProtection="1">
      <alignment horizontal="center" vertical="center"/>
    </xf>
    <xf numFmtId="0" fontId="20" fillId="3" borderId="13" xfId="0" applyFont="1" applyFill="1" applyBorder="1" applyAlignment="1" applyProtection="1">
      <alignment horizontal="center" vertical="center"/>
    </xf>
    <xf numFmtId="0" fontId="20" fillId="3" borderId="1" xfId="0" applyFont="1" applyFill="1" applyBorder="1" applyAlignment="1" applyProtection="1">
      <alignment horizontal="center" vertical="center"/>
    </xf>
    <xf numFmtId="0" fontId="20" fillId="3" borderId="9" xfId="0" applyFont="1" applyFill="1" applyBorder="1" applyAlignment="1" applyProtection="1">
      <alignment horizontal="center" vertical="center"/>
    </xf>
    <xf numFmtId="0" fontId="14" fillId="0" borderId="29" xfId="0" applyFont="1" applyBorder="1" applyAlignment="1">
      <alignment horizontal="center" vertical="center"/>
    </xf>
    <xf numFmtId="0" fontId="8" fillId="0" borderId="24" xfId="0" applyFont="1" applyBorder="1" applyAlignment="1">
      <alignment horizontal="center" vertical="distributed" textRotation="255" justifyLastLine="1"/>
    </xf>
    <xf numFmtId="0" fontId="8" fillId="0" borderId="0" xfId="0" applyFont="1" applyBorder="1" applyAlignment="1">
      <alignment horizontal="center" vertical="distributed" textRotation="255" justifyLastLine="1"/>
    </xf>
    <xf numFmtId="0" fontId="8" fillId="0" borderId="25" xfId="0" applyFont="1" applyBorder="1" applyAlignment="1">
      <alignment horizontal="center" vertical="distributed" textRotation="255" justifyLastLine="1"/>
    </xf>
    <xf numFmtId="0" fontId="7" fillId="0" borderId="0" xfId="0" applyFont="1" applyBorder="1" applyAlignment="1">
      <alignment horizontal="distributed" vertical="center"/>
    </xf>
    <xf numFmtId="0" fontId="7" fillId="0" borderId="6" xfId="0" applyFont="1" applyBorder="1" applyAlignment="1">
      <alignment horizontal="distributed" vertical="center"/>
    </xf>
    <xf numFmtId="0" fontId="22" fillId="0" borderId="27"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9"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0" xfId="0" applyFont="1" applyAlignment="1">
      <alignment horizontal="center" vertical="center" shrinkToFit="1"/>
    </xf>
    <xf numFmtId="0" fontId="12" fillId="0" borderId="86" xfId="0" applyNumberFormat="1" applyFont="1" applyBorder="1" applyAlignment="1">
      <alignment horizontal="center" vertical="center"/>
    </xf>
    <xf numFmtId="192" fontId="10" fillId="0" borderId="10" xfId="0" applyNumberFormat="1" applyFont="1" applyFill="1" applyBorder="1" applyAlignment="1" applyProtection="1">
      <alignment horizontal="center" vertical="center"/>
    </xf>
    <xf numFmtId="192" fontId="10" fillId="0" borderId="0" xfId="0" applyNumberFormat="1" applyFont="1" applyFill="1" applyBorder="1" applyAlignment="1" applyProtection="1">
      <alignment horizontal="center" vertical="center"/>
    </xf>
    <xf numFmtId="192" fontId="10" fillId="0" borderId="13" xfId="0" applyNumberFormat="1" applyFont="1" applyFill="1" applyBorder="1" applyAlignment="1" applyProtection="1">
      <alignment horizontal="center" vertical="center"/>
    </xf>
    <xf numFmtId="192" fontId="10" fillId="0" borderId="15" xfId="0" applyNumberFormat="1" applyFont="1" applyFill="1" applyBorder="1" applyAlignment="1" applyProtection="1">
      <alignment horizontal="center" vertical="center"/>
    </xf>
    <xf numFmtId="192" fontId="10" fillId="0" borderId="1" xfId="0" applyNumberFormat="1" applyFont="1" applyFill="1" applyBorder="1" applyAlignment="1" applyProtection="1">
      <alignment horizontal="center" vertical="center"/>
    </xf>
    <xf numFmtId="192" fontId="10" fillId="0" borderId="9" xfId="0" applyNumberFormat="1" applyFont="1" applyFill="1" applyBorder="1" applyAlignment="1" applyProtection="1">
      <alignment horizontal="center" vertical="center"/>
    </xf>
    <xf numFmtId="0" fontId="14" fillId="0" borderId="0" xfId="0" applyFont="1" applyBorder="1" applyAlignment="1">
      <alignment vertical="center"/>
    </xf>
    <xf numFmtId="0" fontId="14" fillId="0" borderId="13" xfId="0" applyFont="1" applyBorder="1" applyAlignment="1">
      <alignment vertical="center"/>
    </xf>
    <xf numFmtId="0" fontId="12" fillId="0" borderId="89"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2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6" fillId="0" borderId="23" xfId="0" applyFont="1" applyBorder="1" applyAlignment="1">
      <alignment vertical="top"/>
    </xf>
    <xf numFmtId="0" fontId="16" fillId="0" borderId="12" xfId="0" applyFont="1" applyBorder="1" applyAlignment="1">
      <alignment vertical="top"/>
    </xf>
    <xf numFmtId="0" fontId="16" fillId="0" borderId="24" xfId="0" applyFont="1" applyBorder="1" applyAlignment="1">
      <alignment vertical="top"/>
    </xf>
    <xf numFmtId="0" fontId="16" fillId="0" borderId="0" xfId="0" applyFont="1" applyBorder="1" applyAlignment="1">
      <alignment vertical="top"/>
    </xf>
    <xf numFmtId="0" fontId="16" fillId="0" borderId="26" xfId="0" applyFont="1" applyBorder="1" applyAlignment="1">
      <alignment vertical="top"/>
    </xf>
    <xf numFmtId="0" fontId="16" fillId="0" borderId="1" xfId="0" applyFont="1" applyBorder="1" applyAlignment="1">
      <alignment vertical="top"/>
    </xf>
    <xf numFmtId="0" fontId="14" fillId="0" borderId="2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3" xfId="0" applyFont="1" applyFill="1" applyBorder="1" applyAlignment="1">
      <alignment horizontal="center" vertical="center"/>
    </xf>
    <xf numFmtId="185" fontId="12" fillId="0" borderId="90" xfId="0" applyNumberFormat="1" applyFont="1" applyBorder="1" applyAlignment="1">
      <alignment horizontal="center" vertical="center"/>
    </xf>
    <xf numFmtId="185" fontId="12" fillId="0" borderId="86" xfId="0" applyNumberFormat="1" applyFont="1" applyBorder="1" applyAlignment="1">
      <alignment horizontal="center" vertical="center"/>
    </xf>
    <xf numFmtId="0" fontId="12" fillId="0" borderId="90" xfId="0" applyNumberFormat="1" applyFont="1" applyBorder="1" applyAlignment="1">
      <alignment horizontal="center" vertical="center"/>
    </xf>
    <xf numFmtId="0" fontId="23" fillId="0" borderId="0" xfId="0" applyFont="1" applyBorder="1" applyAlignment="1">
      <alignment horizontal="center" vertical="center" shrinkToFit="1"/>
    </xf>
    <xf numFmtId="0" fontId="9" fillId="0" borderId="10" xfId="0" applyFont="1" applyBorder="1" applyAlignment="1">
      <alignment horizontal="center" vertical="top" textRotation="255"/>
    </xf>
    <xf numFmtId="0" fontId="9" fillId="0" borderId="0" xfId="0" applyFont="1" applyAlignment="1">
      <alignment horizontal="center" vertical="top" textRotation="255"/>
    </xf>
    <xf numFmtId="0" fontId="9" fillId="0" borderId="0" xfId="0" applyFont="1" applyBorder="1" applyAlignment="1">
      <alignment horizontal="center" vertical="top" textRotation="255"/>
    </xf>
    <xf numFmtId="0" fontId="8" fillId="0" borderId="2" xfId="0" applyFont="1" applyBorder="1" applyAlignment="1">
      <alignment horizontal="center" vertical="center" wrapText="1"/>
    </xf>
    <xf numFmtId="0" fontId="7" fillId="0" borderId="4"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6" fillId="0" borderId="27" xfId="0" applyFont="1" applyBorder="1" applyAlignment="1">
      <alignment vertical="top"/>
    </xf>
    <xf numFmtId="0" fontId="16" fillId="0" borderId="10" xfId="0" applyFont="1" applyBorder="1" applyAlignment="1">
      <alignment vertical="top"/>
    </xf>
    <xf numFmtId="0" fontId="16" fillId="0" borderId="15" xfId="0" applyFont="1" applyBorder="1" applyAlignment="1">
      <alignment vertical="top"/>
    </xf>
    <xf numFmtId="0" fontId="24" fillId="0" borderId="11" xfId="0" applyFont="1" applyBorder="1" applyAlignment="1">
      <alignment horizontal="right" vertical="center"/>
    </xf>
    <xf numFmtId="0" fontId="12" fillId="0" borderId="82" xfId="0" applyNumberFormat="1" applyFont="1" applyBorder="1" applyAlignment="1">
      <alignment horizontal="center" vertical="center"/>
    </xf>
    <xf numFmtId="0" fontId="12" fillId="0" borderId="12"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12" fillId="0" borderId="85"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13" xfId="0" applyNumberFormat="1" applyFont="1" applyBorder="1" applyAlignment="1">
      <alignment horizontal="center" vertical="center"/>
    </xf>
    <xf numFmtId="0" fontId="12" fillId="0" borderId="83" xfId="0" applyNumberFormat="1" applyFont="1" applyBorder="1" applyAlignment="1">
      <alignment horizontal="center" vertical="center"/>
    </xf>
    <xf numFmtId="0" fontId="12" fillId="0" borderId="1" xfId="0" applyNumberFormat="1" applyFont="1" applyBorder="1" applyAlignment="1">
      <alignment horizontal="center" vertical="center"/>
    </xf>
    <xf numFmtId="0" fontId="12" fillId="0" borderId="9" xfId="0" applyNumberFormat="1" applyFont="1" applyBorder="1" applyAlignment="1">
      <alignment horizontal="center" vertical="center"/>
    </xf>
    <xf numFmtId="0" fontId="14" fillId="0" borderId="1" xfId="0" applyFont="1" applyBorder="1" applyAlignment="1">
      <alignment vertical="center"/>
    </xf>
    <xf numFmtId="186" fontId="10" fillId="0" borderId="10" xfId="0" applyNumberFormat="1" applyFont="1" applyFill="1" applyBorder="1" applyAlignment="1" applyProtection="1">
      <alignment horizontal="center" vertical="center"/>
    </xf>
    <xf numFmtId="186" fontId="10" fillId="0" borderId="0" xfId="0" applyNumberFormat="1" applyFont="1" applyFill="1" applyBorder="1" applyAlignment="1" applyProtection="1">
      <alignment horizontal="center" vertical="center"/>
    </xf>
    <xf numFmtId="186" fontId="10" fillId="0" borderId="13" xfId="0" applyNumberFormat="1" applyFont="1" applyFill="1" applyBorder="1" applyAlignment="1" applyProtection="1">
      <alignment horizontal="center" vertical="center"/>
    </xf>
    <xf numFmtId="186" fontId="10" fillId="0" borderId="15" xfId="0" applyNumberFormat="1" applyFont="1" applyFill="1" applyBorder="1" applyAlignment="1" applyProtection="1">
      <alignment horizontal="center" vertical="center"/>
    </xf>
    <xf numFmtId="186" fontId="10" fillId="0" borderId="1" xfId="0" applyNumberFormat="1" applyFont="1" applyFill="1" applyBorder="1" applyAlignment="1" applyProtection="1">
      <alignment horizontal="center" vertical="center"/>
    </xf>
    <xf numFmtId="186" fontId="10" fillId="0" borderId="9" xfId="0" applyNumberFormat="1" applyFont="1" applyFill="1" applyBorder="1" applyAlignment="1" applyProtection="1">
      <alignment horizontal="center" vertical="center"/>
    </xf>
    <xf numFmtId="0" fontId="12" fillId="0" borderId="77" xfId="0" applyNumberFormat="1" applyFont="1" applyBorder="1" applyAlignment="1">
      <alignment horizontal="center" vertical="center"/>
    </xf>
    <xf numFmtId="0" fontId="12" fillId="0" borderId="84" xfId="0" applyNumberFormat="1" applyFont="1" applyBorder="1" applyAlignment="1">
      <alignment horizontal="center" vertical="center"/>
    </xf>
    <xf numFmtId="0" fontId="12" fillId="0" borderId="76" xfId="0" applyNumberFormat="1" applyFont="1" applyBorder="1" applyAlignment="1">
      <alignment horizontal="center" vertical="center"/>
    </xf>
    <xf numFmtId="0" fontId="8" fillId="0" borderId="2"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24"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25" xfId="0" applyFont="1" applyBorder="1" applyAlignment="1">
      <alignment horizontal="center" vertical="center" textRotation="255"/>
    </xf>
    <xf numFmtId="0" fontId="5" fillId="0" borderId="2" xfId="0" applyFont="1" applyBorder="1" applyAlignment="1">
      <alignment horizontal="distributed" vertical="center" wrapText="1"/>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24" xfId="0" applyFont="1" applyBorder="1" applyAlignment="1">
      <alignment horizontal="distributed" vertical="center"/>
    </xf>
    <xf numFmtId="0" fontId="5" fillId="0" borderId="0" xfId="0" applyFont="1" applyBorder="1" applyAlignment="1">
      <alignment horizontal="distributed" vertical="center"/>
    </xf>
    <xf numFmtId="0" fontId="5" fillId="0" borderId="25"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14" fillId="0" borderId="13" xfId="0" applyFont="1" applyBorder="1" applyAlignment="1">
      <alignment horizontal="center" vertical="center"/>
    </xf>
    <xf numFmtId="0" fontId="16" fillId="0" borderId="2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7" xfId="0" applyFont="1" applyBorder="1" applyAlignment="1">
      <alignment vertical="top" wrapText="1"/>
    </xf>
    <xf numFmtId="0" fontId="16" fillId="0" borderId="12" xfId="0" applyFont="1" applyBorder="1" applyAlignment="1">
      <alignment vertical="top" wrapText="1"/>
    </xf>
    <xf numFmtId="0" fontId="16" fillId="0" borderId="10" xfId="0" applyFont="1" applyBorder="1" applyAlignment="1">
      <alignment vertical="top" wrapText="1"/>
    </xf>
    <xf numFmtId="0" fontId="16" fillId="0" borderId="0" xfId="0" applyFont="1" applyBorder="1" applyAlignment="1">
      <alignment vertical="top" wrapText="1"/>
    </xf>
    <xf numFmtId="193" fontId="10" fillId="0" borderId="10" xfId="0" applyNumberFormat="1" applyFont="1" applyFill="1" applyBorder="1" applyAlignment="1" applyProtection="1">
      <alignment horizontal="center" vertical="center"/>
    </xf>
    <xf numFmtId="193" fontId="10" fillId="0" borderId="0" xfId="0" applyNumberFormat="1" applyFont="1" applyFill="1" applyBorder="1" applyAlignment="1" applyProtection="1">
      <alignment horizontal="center" vertical="center"/>
    </xf>
    <xf numFmtId="193" fontId="10" fillId="0" borderId="13" xfId="0" applyNumberFormat="1" applyFont="1" applyFill="1" applyBorder="1" applyAlignment="1" applyProtection="1">
      <alignment horizontal="center" vertical="center"/>
    </xf>
    <xf numFmtId="193" fontId="10" fillId="0" borderId="15" xfId="0" applyNumberFormat="1" applyFont="1" applyFill="1" applyBorder="1" applyAlignment="1" applyProtection="1">
      <alignment horizontal="center" vertical="center"/>
    </xf>
    <xf numFmtId="193" fontId="10" fillId="0" borderId="1" xfId="0" applyNumberFormat="1" applyFont="1" applyFill="1" applyBorder="1" applyAlignment="1" applyProtection="1">
      <alignment horizontal="center" vertical="center"/>
    </xf>
    <xf numFmtId="193" fontId="10" fillId="0" borderId="9" xfId="0" applyNumberFormat="1" applyFont="1" applyFill="1" applyBorder="1" applyAlignment="1" applyProtection="1">
      <alignment horizontal="center" vertical="center"/>
    </xf>
    <xf numFmtId="0" fontId="14" fillId="0" borderId="9" xfId="0" applyFont="1" applyBorder="1" applyAlignment="1">
      <alignment vertical="center"/>
    </xf>
    <xf numFmtId="0" fontId="16" fillId="0" borderId="32" xfId="0" applyFont="1" applyBorder="1" applyAlignment="1">
      <alignment vertical="top" wrapText="1"/>
    </xf>
    <xf numFmtId="0" fontId="16" fillId="0" borderId="17" xfId="0" applyFont="1" applyBorder="1" applyAlignment="1">
      <alignment vertical="top" wrapText="1"/>
    </xf>
    <xf numFmtId="0" fontId="16" fillId="0" borderId="24" xfId="0" applyFont="1" applyBorder="1" applyAlignment="1">
      <alignment vertical="top" wrapText="1"/>
    </xf>
    <xf numFmtId="0" fontId="16" fillId="0" borderId="92" xfId="0" applyFont="1" applyBorder="1" applyAlignment="1">
      <alignment vertical="top" wrapText="1"/>
    </xf>
    <xf numFmtId="0" fontId="16" fillId="0" borderId="21" xfId="0" applyFont="1" applyBorder="1" applyAlignment="1">
      <alignment vertical="top" wrapText="1"/>
    </xf>
    <xf numFmtId="0" fontId="14" fillId="0" borderId="21" xfId="0" applyFont="1" applyBorder="1" applyAlignment="1">
      <alignment horizontal="center" vertical="center"/>
    </xf>
    <xf numFmtId="0" fontId="24" fillId="0" borderId="74" xfId="0" applyFont="1" applyBorder="1" applyAlignment="1">
      <alignment horizontal="right" vertical="center"/>
    </xf>
    <xf numFmtId="0" fontId="14" fillId="0" borderId="21" xfId="0" applyFont="1" applyBorder="1" applyAlignment="1">
      <alignment vertical="center"/>
    </xf>
    <xf numFmtId="194" fontId="10" fillId="0" borderId="10" xfId="0" applyNumberFormat="1" applyFont="1" applyFill="1" applyBorder="1" applyAlignment="1" applyProtection="1">
      <alignment horizontal="center" vertical="center"/>
    </xf>
    <xf numFmtId="194" fontId="10" fillId="0" borderId="0" xfId="0" applyNumberFormat="1" applyFont="1" applyFill="1" applyBorder="1" applyAlignment="1" applyProtection="1">
      <alignment horizontal="center" vertical="center"/>
    </xf>
    <xf numFmtId="194" fontId="10" fillId="0" borderId="13" xfId="0" applyNumberFormat="1" applyFont="1" applyFill="1" applyBorder="1" applyAlignment="1" applyProtection="1">
      <alignment horizontal="center" vertical="center"/>
    </xf>
    <xf numFmtId="194" fontId="10" fillId="0" borderId="31" xfId="0" applyNumberFormat="1" applyFont="1" applyFill="1" applyBorder="1" applyAlignment="1" applyProtection="1">
      <alignment horizontal="center" vertical="center"/>
    </xf>
    <xf numFmtId="194" fontId="10" fillId="0" borderId="21" xfId="0" applyNumberFormat="1" applyFont="1" applyFill="1" applyBorder="1" applyAlignment="1" applyProtection="1">
      <alignment horizontal="center" vertical="center"/>
    </xf>
    <xf numFmtId="194" fontId="10" fillId="0" borderId="75" xfId="0" applyNumberFormat="1" applyFont="1" applyFill="1" applyBorder="1" applyAlignment="1" applyProtection="1">
      <alignment horizontal="center" vertical="center"/>
    </xf>
    <xf numFmtId="0" fontId="7" fillId="0" borderId="19" xfId="0"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25" xfId="0" applyFont="1" applyBorder="1" applyAlignment="1">
      <alignment horizontal="distributed" vertical="center" justifyLastLine="1"/>
    </xf>
    <xf numFmtId="0" fontId="16" fillId="0" borderId="0" xfId="0" applyFont="1" applyBorder="1" applyAlignment="1">
      <alignment horizontal="center" vertical="center"/>
    </xf>
    <xf numFmtId="0" fontId="16" fillId="0" borderId="25" xfId="0" applyFont="1" applyBorder="1" applyAlignment="1">
      <alignment horizontal="center" vertical="center"/>
    </xf>
    <xf numFmtId="0" fontId="16" fillId="0" borderId="21" xfId="0" applyFont="1" applyBorder="1" applyAlignment="1">
      <alignment horizontal="center" vertical="center"/>
    </xf>
    <xf numFmtId="0" fontId="16" fillId="0" borderId="91" xfId="0" applyFont="1" applyBorder="1" applyAlignment="1">
      <alignment horizontal="center" vertical="center"/>
    </xf>
    <xf numFmtId="0" fontId="48" fillId="5" borderId="67" xfId="0" applyFont="1" applyFill="1" applyBorder="1" applyAlignment="1" applyProtection="1">
      <alignment horizontal="center" vertical="center" textRotation="255" shrinkToFit="1"/>
    </xf>
    <xf numFmtId="0" fontId="48" fillId="5" borderId="70" xfId="0" applyFont="1" applyFill="1" applyBorder="1" applyAlignment="1" applyProtection="1">
      <alignment horizontal="center" vertical="center" textRotation="255" shrinkToFit="1"/>
    </xf>
    <xf numFmtId="0" fontId="48" fillId="5" borderId="62" xfId="0" applyFont="1" applyFill="1" applyBorder="1" applyAlignment="1" applyProtection="1">
      <alignment horizontal="center" vertical="center" textRotation="255" shrinkToFit="1"/>
    </xf>
    <xf numFmtId="0" fontId="6" fillId="0" borderId="57" xfId="0" applyNumberFormat="1" applyFont="1" applyFill="1" applyBorder="1" applyAlignment="1">
      <alignment horizontal="right" vertical="center"/>
    </xf>
    <xf numFmtId="0" fontId="6" fillId="0" borderId="59" xfId="0" applyNumberFormat="1" applyFont="1" applyFill="1" applyBorder="1" applyAlignment="1">
      <alignment horizontal="right" vertical="center"/>
    </xf>
    <xf numFmtId="0" fontId="6" fillId="0" borderId="57" xfId="0" applyFont="1" applyBorder="1" applyAlignment="1">
      <alignment vertical="center"/>
    </xf>
    <xf numFmtId="0" fontId="6" fillId="0" borderId="59" xfId="0" applyFont="1" applyBorder="1" applyAlignment="1">
      <alignment vertical="center"/>
    </xf>
    <xf numFmtId="0" fontId="6" fillId="0" borderId="2" xfId="0" applyFont="1" applyBorder="1" applyAlignment="1">
      <alignment horizontal="center" vertical="center" wrapText="1"/>
    </xf>
    <xf numFmtId="0" fontId="0" fillId="0" borderId="4"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25" xfId="0" applyBorder="1" applyAlignment="1">
      <alignment horizontal="center" vertical="center" wrapText="1"/>
    </xf>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7" fillId="0" borderId="57" xfId="0" applyFont="1" applyBorder="1" applyAlignment="1">
      <alignment horizontal="center" vertical="center" wrapText="1"/>
    </xf>
    <xf numFmtId="0" fontId="47" fillId="0" borderId="59" xfId="0" applyFont="1" applyBorder="1" applyAlignment="1">
      <alignment horizontal="center" vertical="center" wrapText="1"/>
    </xf>
    <xf numFmtId="0" fontId="47" fillId="0" borderId="58" xfId="0" applyFont="1" applyBorder="1" applyAlignment="1">
      <alignment horizontal="center" vertical="center" wrapText="1"/>
    </xf>
    <xf numFmtId="0" fontId="6"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25"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vertical="center" wrapText="1"/>
    </xf>
    <xf numFmtId="0" fontId="6" fillId="0" borderId="120" xfId="0" applyFont="1" applyBorder="1" applyAlignment="1">
      <alignment horizontal="center" vertical="center"/>
    </xf>
    <xf numFmtId="0" fontId="6" fillId="0" borderId="115" xfId="0" applyFont="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6" fillId="0" borderId="112" xfId="0" applyFont="1" applyBorder="1" applyAlignment="1">
      <alignment vertical="center"/>
    </xf>
    <xf numFmtId="0" fontId="0" fillId="0" borderId="121" xfId="0" applyBorder="1" applyAlignment="1">
      <alignment vertical="center"/>
    </xf>
    <xf numFmtId="0" fontId="0" fillId="0" borderId="113" xfId="0" applyBorder="1" applyAlignment="1">
      <alignment vertical="center"/>
    </xf>
    <xf numFmtId="0" fontId="6" fillId="0" borderId="88"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1"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16" xfId="0" applyBorder="1" applyAlignment="1">
      <alignment horizontal="center" vertical="center"/>
    </xf>
    <xf numFmtId="0" fontId="6" fillId="0" borderId="117" xfId="0" applyFont="1" applyBorder="1" applyAlignment="1">
      <alignment horizontal="center" vertical="center"/>
    </xf>
    <xf numFmtId="0" fontId="6" fillId="0" borderId="2" xfId="0" applyFont="1" applyBorder="1" applyAlignment="1">
      <alignment horizontal="left" vertical="top" wrapText="1"/>
    </xf>
    <xf numFmtId="0" fontId="6" fillId="0" borderId="124" xfId="0" applyFont="1" applyBorder="1" applyAlignment="1">
      <alignment horizontal="left" vertical="top" wrapText="1"/>
    </xf>
    <xf numFmtId="0" fontId="6" fillId="0" borderId="24" xfId="0" applyFont="1" applyBorder="1" applyAlignment="1">
      <alignment horizontal="left" vertical="top" wrapText="1"/>
    </xf>
    <xf numFmtId="0" fontId="6" fillId="0" borderId="127" xfId="0" applyFont="1" applyBorder="1" applyAlignment="1">
      <alignment horizontal="left" vertical="top" wrapText="1"/>
    </xf>
    <xf numFmtId="0" fontId="6" fillId="0" borderId="5" xfId="0" applyFont="1" applyBorder="1" applyAlignment="1">
      <alignment horizontal="left" vertical="top" wrapText="1"/>
    </xf>
    <xf numFmtId="0" fontId="6" fillId="0" borderId="129" xfId="0"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125" xfId="0" applyFont="1" applyBorder="1" applyAlignment="1">
      <alignment horizontal="left" vertical="top" wrapText="1"/>
    </xf>
    <xf numFmtId="0" fontId="6" fillId="0" borderId="126" xfId="0" applyFont="1" applyBorder="1" applyAlignment="1">
      <alignment horizontal="left" vertical="top" wrapText="1"/>
    </xf>
    <xf numFmtId="0" fontId="6" fillId="0" borderId="128" xfId="0" applyFont="1" applyBorder="1" applyAlignment="1">
      <alignment horizontal="left" vertical="top" wrapText="1"/>
    </xf>
    <xf numFmtId="0" fontId="6" fillId="0" borderId="30" xfId="0" applyFont="1" applyBorder="1" applyAlignment="1">
      <alignment horizontal="left" vertical="top" wrapText="1"/>
    </xf>
    <xf numFmtId="0" fontId="6" fillId="0" borderId="130" xfId="0" applyFont="1" applyBorder="1" applyAlignment="1">
      <alignment horizontal="left" vertical="top" wrapText="1"/>
    </xf>
    <xf numFmtId="0" fontId="6" fillId="0" borderId="131" xfId="0" applyFont="1" applyBorder="1" applyAlignment="1">
      <alignment horizontal="left" vertical="top" wrapText="1"/>
    </xf>
    <xf numFmtId="0" fontId="57" fillId="0" borderId="57" xfId="0" applyFont="1" applyBorder="1" applyAlignment="1">
      <alignment horizontal="center" vertical="center"/>
    </xf>
    <xf numFmtId="0" fontId="57" fillId="0" borderId="58" xfId="0" applyFont="1" applyBorder="1" applyAlignment="1">
      <alignment horizontal="center" vertical="center"/>
    </xf>
    <xf numFmtId="0" fontId="57" fillId="0" borderId="122" xfId="0" applyFont="1" applyBorder="1" applyAlignment="1">
      <alignment horizontal="center" vertical="center"/>
    </xf>
    <xf numFmtId="0" fontId="57" fillId="0" borderId="123" xfId="0" applyFont="1" applyBorder="1" applyAlignment="1">
      <alignment horizontal="center" vertical="center"/>
    </xf>
    <xf numFmtId="0" fontId="14" fillId="0" borderId="107" xfId="0" applyFont="1" applyBorder="1" applyAlignment="1">
      <alignment horizontal="left" vertical="top" wrapText="1"/>
    </xf>
    <xf numFmtId="0" fontId="14" fillId="0" borderId="67" xfId="0" applyFont="1" applyBorder="1" applyAlignment="1">
      <alignment horizontal="left" vertical="top" wrapText="1"/>
    </xf>
    <xf numFmtId="0" fontId="14" fillId="0" borderId="108" xfId="0" applyFont="1" applyBorder="1" applyAlignment="1">
      <alignment horizontal="left" vertical="top" wrapText="1"/>
    </xf>
    <xf numFmtId="0" fontId="14" fillId="0" borderId="70" xfId="0" applyFont="1" applyBorder="1" applyAlignment="1">
      <alignment horizontal="left" vertical="top" wrapText="1"/>
    </xf>
    <xf numFmtId="0" fontId="14" fillId="0" borderId="109" xfId="0" applyFont="1" applyBorder="1" applyAlignment="1">
      <alignment horizontal="left" vertical="top" wrapText="1"/>
    </xf>
    <xf numFmtId="0" fontId="14" fillId="0" borderId="62" xfId="0" applyFont="1" applyBorder="1" applyAlignment="1">
      <alignment horizontal="left" vertical="top" wrapText="1"/>
    </xf>
    <xf numFmtId="0" fontId="6" fillId="0" borderId="67" xfId="0" applyFont="1" applyBorder="1" applyAlignment="1">
      <alignment horizontal="left" vertical="top" wrapText="1"/>
    </xf>
    <xf numFmtId="0" fontId="6" fillId="0" borderId="70" xfId="0" applyFont="1" applyBorder="1" applyAlignment="1">
      <alignment horizontal="left" vertical="top" wrapText="1"/>
    </xf>
    <xf numFmtId="0" fontId="6" fillId="0" borderId="62" xfId="0" applyFont="1" applyBorder="1" applyAlignment="1">
      <alignment horizontal="left" vertical="top" wrapText="1"/>
    </xf>
    <xf numFmtId="0" fontId="6" fillId="0" borderId="110" xfId="0" applyFont="1" applyBorder="1" applyAlignment="1">
      <alignment horizontal="left" vertical="top" wrapText="1"/>
    </xf>
    <xf numFmtId="0" fontId="6" fillId="0" borderId="111" xfId="0" applyFont="1" applyBorder="1" applyAlignment="1">
      <alignment horizontal="left" vertical="top" wrapText="1"/>
    </xf>
    <xf numFmtId="0" fontId="6" fillId="0" borderId="63" xfId="0" applyFont="1" applyBorder="1" applyAlignment="1">
      <alignment horizontal="left" vertical="top" wrapText="1"/>
    </xf>
    <xf numFmtId="190" fontId="46" fillId="4" borderId="112" xfId="0" applyNumberFormat="1" applyFont="1" applyFill="1" applyBorder="1" applyAlignment="1">
      <alignment horizontal="center" vertical="center"/>
    </xf>
    <xf numFmtId="190" fontId="46" fillId="4" borderId="113" xfId="0" applyNumberFormat="1" applyFont="1" applyFill="1" applyBorder="1" applyAlignment="1">
      <alignment horizontal="center" vertical="center"/>
    </xf>
    <xf numFmtId="190" fontId="6" fillId="4" borderId="65" xfId="0" applyNumberFormat="1" applyFont="1" applyFill="1" applyBorder="1" applyAlignment="1">
      <alignment horizontal="center" vertical="center"/>
    </xf>
    <xf numFmtId="190" fontId="6" fillId="4" borderId="113" xfId="0" applyNumberFormat="1" applyFont="1" applyFill="1" applyBorder="1" applyAlignment="1">
      <alignment horizontal="center" vertical="center"/>
    </xf>
    <xf numFmtId="190" fontId="6" fillId="4" borderId="114" xfId="0" applyNumberFormat="1" applyFont="1" applyFill="1" applyBorder="1" applyAlignment="1">
      <alignment horizontal="center" vertical="center"/>
    </xf>
    <xf numFmtId="0" fontId="6" fillId="0" borderId="58" xfId="0" applyNumberFormat="1" applyFont="1" applyFill="1" applyBorder="1" applyAlignment="1">
      <alignment horizontal="right" vertical="center"/>
    </xf>
    <xf numFmtId="0" fontId="6" fillId="0" borderId="123" xfId="0" applyNumberFormat="1" applyFont="1" applyFill="1" applyBorder="1" applyAlignment="1">
      <alignment horizontal="right" vertical="center"/>
    </xf>
    <xf numFmtId="0" fontId="6" fillId="0" borderId="58" xfId="0" applyFont="1" applyBorder="1" applyAlignment="1">
      <alignment vertical="center"/>
    </xf>
    <xf numFmtId="0" fontId="6" fillId="0" borderId="123" xfId="0" applyFont="1" applyBorder="1" applyAlignment="1">
      <alignment vertical="center"/>
    </xf>
  </cellXfs>
  <cellStyles count="4">
    <cellStyle name="桁区切り 2" xfId="1" xr:uid="{00000000-0005-0000-0000-000001000000}"/>
    <cellStyle name="標準" xfId="0" builtinId="0"/>
    <cellStyle name="標準 2" xfId="2" xr:uid="{00000000-0005-0000-0000-000003000000}"/>
    <cellStyle name="標準_愛媛局 申告書simulation" xfId="3" xr:uid="{00000000-0005-0000-0000-000004000000}"/>
  </cellStyles>
  <dxfs count="0"/>
  <tableStyles count="0" defaultTableStyle="TableStyleMedium9" defaultPivotStyle="PivotStyleLight16"/>
  <colors>
    <mruColors>
      <color rgb="FF0000FF"/>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161925</xdr:colOff>
      <xdr:row>230</xdr:row>
      <xdr:rowOff>123825</xdr:rowOff>
    </xdr:from>
    <xdr:to>
      <xdr:col>9</xdr:col>
      <xdr:colOff>695325</xdr:colOff>
      <xdr:row>233</xdr:row>
      <xdr:rowOff>66675</xdr:rowOff>
    </xdr:to>
    <xdr:sp macro="" textlink="">
      <xdr:nvSpPr>
        <xdr:cNvPr id="40412" name="Oval 23">
          <a:extLst>
            <a:ext uri="{FF2B5EF4-FFF2-40B4-BE49-F238E27FC236}">
              <a16:creationId xmlns:a16="http://schemas.microsoft.com/office/drawing/2014/main" id="{00000000-0008-0000-0000-0000DC9D0000}"/>
            </a:ext>
          </a:extLst>
        </xdr:cNvPr>
        <xdr:cNvSpPr>
          <a:spLocks noChangeArrowheads="1"/>
        </xdr:cNvSpPr>
      </xdr:nvSpPr>
      <xdr:spPr bwMode="auto">
        <a:xfrm>
          <a:off x="5734050" y="43748325"/>
          <a:ext cx="533400" cy="514350"/>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95250</xdr:colOff>
      <xdr:row>156</xdr:row>
      <xdr:rowOff>123825</xdr:rowOff>
    </xdr:from>
    <xdr:to>
      <xdr:col>8</xdr:col>
      <xdr:colOff>647700</xdr:colOff>
      <xdr:row>159</xdr:row>
      <xdr:rowOff>19050</xdr:rowOff>
    </xdr:to>
    <xdr:pic>
      <xdr:nvPicPr>
        <xdr:cNvPr id="40414" name="Picture 36" descr="事業の種類">
          <a:extLst>
            <a:ext uri="{FF2B5EF4-FFF2-40B4-BE49-F238E27FC236}">
              <a16:creationId xmlns:a16="http://schemas.microsoft.com/office/drawing/2014/main" id="{00000000-0008-0000-0000-0000DE9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29651325"/>
          <a:ext cx="36004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66675</xdr:colOff>
      <xdr:row>164</xdr:row>
      <xdr:rowOff>104775</xdr:rowOff>
    </xdr:from>
    <xdr:to>
      <xdr:col>9</xdr:col>
      <xdr:colOff>723900</xdr:colOff>
      <xdr:row>167</xdr:row>
      <xdr:rowOff>47625</xdr:rowOff>
    </xdr:to>
    <xdr:grpSp>
      <xdr:nvGrpSpPr>
        <xdr:cNvPr id="40415" name="Group 66">
          <a:extLst>
            <a:ext uri="{FF2B5EF4-FFF2-40B4-BE49-F238E27FC236}">
              <a16:creationId xmlns:a16="http://schemas.microsoft.com/office/drawing/2014/main" id="{00000000-0008-0000-0000-0000DF9D0000}"/>
            </a:ext>
          </a:extLst>
        </xdr:cNvPr>
        <xdr:cNvGrpSpPr>
          <a:grpSpLocks/>
        </xdr:cNvGrpSpPr>
      </xdr:nvGrpSpPr>
      <xdr:grpSpPr bwMode="auto">
        <a:xfrm>
          <a:off x="1066800" y="25993725"/>
          <a:ext cx="5229225" cy="514350"/>
          <a:chOff x="83" y="3177"/>
          <a:chExt cx="549" cy="54"/>
        </a:xfrm>
      </xdr:grpSpPr>
      <xdr:pic>
        <xdr:nvPicPr>
          <xdr:cNvPr id="40448" name="Picture 37" descr="賃金総額欄">
            <a:extLst>
              <a:ext uri="{FF2B5EF4-FFF2-40B4-BE49-F238E27FC236}">
                <a16:creationId xmlns:a16="http://schemas.microsoft.com/office/drawing/2014/main" id="{00000000-0008-0000-0000-0000009E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 y="3182"/>
            <a:ext cx="54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449" name="Oval 52">
            <a:extLst>
              <a:ext uri="{FF2B5EF4-FFF2-40B4-BE49-F238E27FC236}">
                <a16:creationId xmlns:a16="http://schemas.microsoft.com/office/drawing/2014/main" id="{00000000-0008-0000-0000-0000019E0000}"/>
              </a:ext>
            </a:extLst>
          </xdr:cNvPr>
          <xdr:cNvSpPr>
            <a:spLocks noChangeArrowheads="1"/>
          </xdr:cNvSpPr>
        </xdr:nvSpPr>
        <xdr:spPr bwMode="auto">
          <a:xfrm>
            <a:off x="83" y="3177"/>
            <a:ext cx="80" cy="32"/>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450" name="Oval 53">
            <a:extLst>
              <a:ext uri="{FF2B5EF4-FFF2-40B4-BE49-F238E27FC236}">
                <a16:creationId xmlns:a16="http://schemas.microsoft.com/office/drawing/2014/main" id="{00000000-0008-0000-0000-0000029E0000}"/>
              </a:ext>
            </a:extLst>
          </xdr:cNvPr>
          <xdr:cNvSpPr>
            <a:spLocks noChangeArrowheads="1"/>
          </xdr:cNvSpPr>
        </xdr:nvSpPr>
        <xdr:spPr bwMode="auto">
          <a:xfrm>
            <a:off x="537" y="3177"/>
            <a:ext cx="85" cy="33"/>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352425</xdr:colOff>
      <xdr:row>311</xdr:row>
      <xdr:rowOff>47625</xdr:rowOff>
    </xdr:from>
    <xdr:to>
      <xdr:col>6</xdr:col>
      <xdr:colOff>828675</xdr:colOff>
      <xdr:row>315</xdr:row>
      <xdr:rowOff>57150</xdr:rowOff>
    </xdr:to>
    <xdr:sp macro="" textlink="">
      <xdr:nvSpPr>
        <xdr:cNvPr id="40417" name="Line 58">
          <a:extLst>
            <a:ext uri="{FF2B5EF4-FFF2-40B4-BE49-F238E27FC236}">
              <a16:creationId xmlns:a16="http://schemas.microsoft.com/office/drawing/2014/main" id="{00000000-0008-0000-0000-0000E19D0000}"/>
            </a:ext>
          </a:extLst>
        </xdr:cNvPr>
        <xdr:cNvSpPr>
          <a:spLocks noChangeShapeType="1"/>
        </xdr:cNvSpPr>
      </xdr:nvSpPr>
      <xdr:spPr bwMode="auto">
        <a:xfrm flipH="1">
          <a:off x="1352550" y="57578625"/>
          <a:ext cx="857250" cy="77152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819150</xdr:colOff>
      <xdr:row>311</xdr:row>
      <xdr:rowOff>47625</xdr:rowOff>
    </xdr:from>
    <xdr:to>
      <xdr:col>7</xdr:col>
      <xdr:colOff>457200</xdr:colOff>
      <xdr:row>315</xdr:row>
      <xdr:rowOff>28575</xdr:rowOff>
    </xdr:to>
    <xdr:sp macro="" textlink="">
      <xdr:nvSpPr>
        <xdr:cNvPr id="40418" name="Line 60">
          <a:extLst>
            <a:ext uri="{FF2B5EF4-FFF2-40B4-BE49-F238E27FC236}">
              <a16:creationId xmlns:a16="http://schemas.microsoft.com/office/drawing/2014/main" id="{00000000-0008-0000-0000-0000E29D0000}"/>
            </a:ext>
          </a:extLst>
        </xdr:cNvPr>
        <xdr:cNvSpPr>
          <a:spLocks noChangeShapeType="1"/>
        </xdr:cNvSpPr>
      </xdr:nvSpPr>
      <xdr:spPr bwMode="auto">
        <a:xfrm>
          <a:off x="2200275" y="57578625"/>
          <a:ext cx="781050" cy="74295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190500</xdr:colOff>
      <xdr:row>311</xdr:row>
      <xdr:rowOff>57150</xdr:rowOff>
    </xdr:from>
    <xdr:to>
      <xdr:col>9</xdr:col>
      <xdr:colOff>190500</xdr:colOff>
      <xdr:row>314</xdr:row>
      <xdr:rowOff>76200</xdr:rowOff>
    </xdr:to>
    <xdr:sp macro="" textlink="">
      <xdr:nvSpPr>
        <xdr:cNvPr id="40419" name="Line 61">
          <a:extLst>
            <a:ext uri="{FF2B5EF4-FFF2-40B4-BE49-F238E27FC236}">
              <a16:creationId xmlns:a16="http://schemas.microsoft.com/office/drawing/2014/main" id="{00000000-0008-0000-0000-0000E39D0000}"/>
            </a:ext>
          </a:extLst>
        </xdr:cNvPr>
        <xdr:cNvSpPr>
          <a:spLocks noChangeShapeType="1"/>
        </xdr:cNvSpPr>
      </xdr:nvSpPr>
      <xdr:spPr bwMode="auto">
        <a:xfrm>
          <a:off x="5762625" y="57588150"/>
          <a:ext cx="0" cy="59055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311</xdr:row>
      <xdr:rowOff>76200</xdr:rowOff>
    </xdr:from>
    <xdr:to>
      <xdr:col>9</xdr:col>
      <xdr:colOff>180975</xdr:colOff>
      <xdr:row>315</xdr:row>
      <xdr:rowOff>66675</xdr:rowOff>
    </xdr:to>
    <xdr:sp macro="" textlink="">
      <xdr:nvSpPr>
        <xdr:cNvPr id="40420" name="Line 62">
          <a:extLst>
            <a:ext uri="{FF2B5EF4-FFF2-40B4-BE49-F238E27FC236}">
              <a16:creationId xmlns:a16="http://schemas.microsoft.com/office/drawing/2014/main" id="{00000000-0008-0000-0000-0000E49D0000}"/>
            </a:ext>
          </a:extLst>
        </xdr:cNvPr>
        <xdr:cNvSpPr>
          <a:spLocks noChangeShapeType="1"/>
        </xdr:cNvSpPr>
      </xdr:nvSpPr>
      <xdr:spPr bwMode="auto">
        <a:xfrm flipH="1">
          <a:off x="4048125" y="57607200"/>
          <a:ext cx="1704975" cy="75247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733425</xdr:colOff>
      <xdr:row>311</xdr:row>
      <xdr:rowOff>66675</xdr:rowOff>
    </xdr:from>
    <xdr:to>
      <xdr:col>9</xdr:col>
      <xdr:colOff>190500</xdr:colOff>
      <xdr:row>315</xdr:row>
      <xdr:rowOff>133350</xdr:rowOff>
    </xdr:to>
    <xdr:sp macro="" textlink="">
      <xdr:nvSpPr>
        <xdr:cNvPr id="40421" name="Line 63">
          <a:extLst>
            <a:ext uri="{FF2B5EF4-FFF2-40B4-BE49-F238E27FC236}">
              <a16:creationId xmlns:a16="http://schemas.microsoft.com/office/drawing/2014/main" id="{00000000-0008-0000-0000-0000E59D0000}"/>
            </a:ext>
          </a:extLst>
        </xdr:cNvPr>
        <xdr:cNvSpPr>
          <a:spLocks noChangeShapeType="1"/>
        </xdr:cNvSpPr>
      </xdr:nvSpPr>
      <xdr:spPr bwMode="auto">
        <a:xfrm flipH="1">
          <a:off x="2114550" y="57597675"/>
          <a:ext cx="3648075" cy="82867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165</xdr:row>
      <xdr:rowOff>66675</xdr:rowOff>
    </xdr:from>
    <xdr:to>
      <xdr:col>8</xdr:col>
      <xdr:colOff>1190625</xdr:colOff>
      <xdr:row>165</xdr:row>
      <xdr:rowOff>66675</xdr:rowOff>
    </xdr:to>
    <xdr:sp macro="" textlink="">
      <xdr:nvSpPr>
        <xdr:cNvPr id="40422" name="Line 67">
          <a:extLst>
            <a:ext uri="{FF2B5EF4-FFF2-40B4-BE49-F238E27FC236}">
              <a16:creationId xmlns:a16="http://schemas.microsoft.com/office/drawing/2014/main" id="{00000000-0008-0000-0000-0000E69D0000}"/>
            </a:ext>
          </a:extLst>
        </xdr:cNvPr>
        <xdr:cNvSpPr>
          <a:spLocks noChangeShapeType="1"/>
        </xdr:cNvSpPr>
      </xdr:nvSpPr>
      <xdr:spPr bwMode="auto">
        <a:xfrm>
          <a:off x="1952625" y="31308675"/>
          <a:ext cx="3286125" cy="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533400</xdr:colOff>
      <xdr:row>220</xdr:row>
      <xdr:rowOff>38100</xdr:rowOff>
    </xdr:from>
    <xdr:to>
      <xdr:col>6</xdr:col>
      <xdr:colOff>1085850</xdr:colOff>
      <xdr:row>222</xdr:row>
      <xdr:rowOff>142875</xdr:rowOff>
    </xdr:to>
    <xdr:sp macro="" textlink="">
      <xdr:nvSpPr>
        <xdr:cNvPr id="40426" name="Oval 3">
          <a:extLst>
            <a:ext uri="{FF2B5EF4-FFF2-40B4-BE49-F238E27FC236}">
              <a16:creationId xmlns:a16="http://schemas.microsoft.com/office/drawing/2014/main" id="{00000000-0008-0000-0000-0000EA9D0000}"/>
            </a:ext>
          </a:extLst>
        </xdr:cNvPr>
        <xdr:cNvSpPr>
          <a:spLocks noChangeArrowheads="1"/>
        </xdr:cNvSpPr>
      </xdr:nvSpPr>
      <xdr:spPr bwMode="auto">
        <a:xfrm>
          <a:off x="1914525" y="41567100"/>
          <a:ext cx="552450" cy="485775"/>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76200</xdr:colOff>
      <xdr:row>124</xdr:row>
      <xdr:rowOff>114300</xdr:rowOff>
    </xdr:from>
    <xdr:to>
      <xdr:col>9</xdr:col>
      <xdr:colOff>904875</xdr:colOff>
      <xdr:row>145</xdr:row>
      <xdr:rowOff>47625</xdr:rowOff>
    </xdr:to>
    <xdr:pic>
      <xdr:nvPicPr>
        <xdr:cNvPr id="40427" name="Picture 77" descr="一括報告書">
          <a:extLst>
            <a:ext uri="{FF2B5EF4-FFF2-40B4-BE49-F238E27FC236}">
              <a16:creationId xmlns:a16="http://schemas.microsoft.com/office/drawing/2014/main" id="{00000000-0008-0000-0000-0000EB9D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6325" y="23545800"/>
          <a:ext cx="5400675"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419100</xdr:colOff>
      <xdr:row>137</xdr:row>
      <xdr:rowOff>28575</xdr:rowOff>
    </xdr:from>
    <xdr:to>
      <xdr:col>7</xdr:col>
      <xdr:colOff>542925</xdr:colOff>
      <xdr:row>138</xdr:row>
      <xdr:rowOff>152400</xdr:rowOff>
    </xdr:to>
    <xdr:sp macro="" textlink="">
      <xdr:nvSpPr>
        <xdr:cNvPr id="40428" name="Rectangle 49">
          <a:extLst>
            <a:ext uri="{FF2B5EF4-FFF2-40B4-BE49-F238E27FC236}">
              <a16:creationId xmlns:a16="http://schemas.microsoft.com/office/drawing/2014/main" id="{00000000-0008-0000-0000-0000EC9D0000}"/>
            </a:ext>
          </a:extLst>
        </xdr:cNvPr>
        <xdr:cNvSpPr>
          <a:spLocks noChangeArrowheads="1"/>
        </xdr:cNvSpPr>
      </xdr:nvSpPr>
      <xdr:spPr bwMode="auto">
        <a:xfrm>
          <a:off x="1800225" y="25936575"/>
          <a:ext cx="1266825" cy="314325"/>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257175</xdr:colOff>
      <xdr:row>128</xdr:row>
      <xdr:rowOff>38100</xdr:rowOff>
    </xdr:from>
    <xdr:to>
      <xdr:col>9</xdr:col>
      <xdr:colOff>733425</xdr:colOff>
      <xdr:row>142</xdr:row>
      <xdr:rowOff>0</xdr:rowOff>
    </xdr:to>
    <xdr:sp macro="" textlink="">
      <xdr:nvSpPr>
        <xdr:cNvPr id="40430" name="Rectangle 8">
          <a:extLst>
            <a:ext uri="{FF2B5EF4-FFF2-40B4-BE49-F238E27FC236}">
              <a16:creationId xmlns:a16="http://schemas.microsoft.com/office/drawing/2014/main" id="{00000000-0008-0000-0000-0000EE9D0000}"/>
            </a:ext>
          </a:extLst>
        </xdr:cNvPr>
        <xdr:cNvSpPr>
          <a:spLocks noChangeArrowheads="1"/>
        </xdr:cNvSpPr>
      </xdr:nvSpPr>
      <xdr:spPr bwMode="auto">
        <a:xfrm>
          <a:off x="1257300" y="24231600"/>
          <a:ext cx="5048250" cy="2628900"/>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266700</xdr:colOff>
      <xdr:row>142</xdr:row>
      <xdr:rowOff>19050</xdr:rowOff>
    </xdr:from>
    <xdr:to>
      <xdr:col>9</xdr:col>
      <xdr:colOff>733425</xdr:colOff>
      <xdr:row>144</xdr:row>
      <xdr:rowOff>123825</xdr:rowOff>
    </xdr:to>
    <xdr:sp macro="" textlink="">
      <xdr:nvSpPr>
        <xdr:cNvPr id="40431" name="Rectangle 39">
          <a:extLst>
            <a:ext uri="{FF2B5EF4-FFF2-40B4-BE49-F238E27FC236}">
              <a16:creationId xmlns:a16="http://schemas.microsoft.com/office/drawing/2014/main" id="{00000000-0008-0000-0000-0000EF9D0000}"/>
            </a:ext>
          </a:extLst>
        </xdr:cNvPr>
        <xdr:cNvSpPr>
          <a:spLocks noChangeArrowheads="1"/>
        </xdr:cNvSpPr>
      </xdr:nvSpPr>
      <xdr:spPr bwMode="auto">
        <a:xfrm>
          <a:off x="4314825" y="26879550"/>
          <a:ext cx="1990725" cy="485775"/>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1238250</xdr:colOff>
      <xdr:row>144</xdr:row>
      <xdr:rowOff>123825</xdr:rowOff>
    </xdr:from>
    <xdr:to>
      <xdr:col>8</xdr:col>
      <xdr:colOff>1238250</xdr:colOff>
      <xdr:row>147</xdr:row>
      <xdr:rowOff>161925</xdr:rowOff>
    </xdr:to>
    <xdr:sp macro="" textlink="">
      <xdr:nvSpPr>
        <xdr:cNvPr id="40432" name="Line 42">
          <a:extLst>
            <a:ext uri="{FF2B5EF4-FFF2-40B4-BE49-F238E27FC236}">
              <a16:creationId xmlns:a16="http://schemas.microsoft.com/office/drawing/2014/main" id="{00000000-0008-0000-0000-0000F09D0000}"/>
            </a:ext>
          </a:extLst>
        </xdr:cNvPr>
        <xdr:cNvSpPr>
          <a:spLocks noChangeShapeType="1"/>
        </xdr:cNvSpPr>
      </xdr:nvSpPr>
      <xdr:spPr bwMode="auto">
        <a:xfrm>
          <a:off x="5286375" y="27365325"/>
          <a:ext cx="0" cy="6096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571500</xdr:colOff>
      <xdr:row>131</xdr:row>
      <xdr:rowOff>9525</xdr:rowOff>
    </xdr:from>
    <xdr:to>
      <xdr:col>8</xdr:col>
      <xdr:colOff>1038225</xdr:colOff>
      <xdr:row>137</xdr:row>
      <xdr:rowOff>114300</xdr:rowOff>
    </xdr:to>
    <xdr:sp macro="" textlink="">
      <xdr:nvSpPr>
        <xdr:cNvPr id="40433" name="Rectangle 64">
          <a:extLst>
            <a:ext uri="{FF2B5EF4-FFF2-40B4-BE49-F238E27FC236}">
              <a16:creationId xmlns:a16="http://schemas.microsoft.com/office/drawing/2014/main" id="{00000000-0008-0000-0000-0000F19D0000}"/>
            </a:ext>
          </a:extLst>
        </xdr:cNvPr>
        <xdr:cNvSpPr>
          <a:spLocks noChangeArrowheads="1"/>
        </xdr:cNvSpPr>
      </xdr:nvSpPr>
      <xdr:spPr bwMode="auto">
        <a:xfrm>
          <a:off x="4619625" y="24774525"/>
          <a:ext cx="466725" cy="1247775"/>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704850</xdr:colOff>
      <xdr:row>133</xdr:row>
      <xdr:rowOff>161925</xdr:rowOff>
    </xdr:from>
    <xdr:to>
      <xdr:col>8</xdr:col>
      <xdr:colOff>885825</xdr:colOff>
      <xdr:row>134</xdr:row>
      <xdr:rowOff>152400</xdr:rowOff>
    </xdr:to>
    <xdr:sp macro="" textlink="">
      <xdr:nvSpPr>
        <xdr:cNvPr id="43073" name="Oval 65">
          <a:extLst>
            <a:ext uri="{FF2B5EF4-FFF2-40B4-BE49-F238E27FC236}">
              <a16:creationId xmlns:a16="http://schemas.microsoft.com/office/drawing/2014/main" id="{00000000-0008-0000-0000-000041A80000}"/>
            </a:ext>
          </a:extLst>
        </xdr:cNvPr>
        <xdr:cNvSpPr>
          <a:spLocks noChangeArrowheads="1"/>
        </xdr:cNvSpPr>
      </xdr:nvSpPr>
      <xdr:spPr bwMode="auto">
        <a:xfrm>
          <a:off x="4752975" y="24355425"/>
          <a:ext cx="180975" cy="180975"/>
        </a:xfrm>
        <a:prstGeom prst="ellipse">
          <a:avLst/>
        </a:prstGeom>
        <a:solidFill>
          <a:srgbClr val="FFFFFF"/>
        </a:solidFill>
        <a:ln w="12700">
          <a:solidFill>
            <a:srgbClr val="000000"/>
          </a:solidFill>
          <a:round/>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３</a:t>
          </a:r>
        </a:p>
      </xdr:txBody>
    </xdr:sp>
    <xdr:clientData/>
  </xdr:twoCellAnchor>
  <xdr:twoCellAnchor>
    <xdr:from>
      <xdr:col>7</xdr:col>
      <xdr:colOff>1276350</xdr:colOff>
      <xdr:row>131</xdr:row>
      <xdr:rowOff>38100</xdr:rowOff>
    </xdr:from>
    <xdr:to>
      <xdr:col>9</xdr:col>
      <xdr:colOff>714375</xdr:colOff>
      <xdr:row>132</xdr:row>
      <xdr:rowOff>133350</xdr:rowOff>
    </xdr:to>
    <xdr:sp macro="" textlink="">
      <xdr:nvSpPr>
        <xdr:cNvPr id="40435" name="Rectangle 48">
          <a:extLst>
            <a:ext uri="{FF2B5EF4-FFF2-40B4-BE49-F238E27FC236}">
              <a16:creationId xmlns:a16="http://schemas.microsoft.com/office/drawing/2014/main" id="{00000000-0008-0000-0000-0000F39D0000}"/>
            </a:ext>
          </a:extLst>
        </xdr:cNvPr>
        <xdr:cNvSpPr>
          <a:spLocks noChangeArrowheads="1"/>
        </xdr:cNvSpPr>
      </xdr:nvSpPr>
      <xdr:spPr bwMode="auto">
        <a:xfrm>
          <a:off x="3800475" y="24803100"/>
          <a:ext cx="2486025" cy="285750"/>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85725</xdr:colOff>
      <xdr:row>131</xdr:row>
      <xdr:rowOff>104775</xdr:rowOff>
    </xdr:from>
    <xdr:to>
      <xdr:col>8</xdr:col>
      <xdr:colOff>266700</xdr:colOff>
      <xdr:row>132</xdr:row>
      <xdr:rowOff>95250</xdr:rowOff>
    </xdr:to>
    <xdr:sp macro="" textlink="">
      <xdr:nvSpPr>
        <xdr:cNvPr id="43059" name="Oval 51">
          <a:extLst>
            <a:ext uri="{FF2B5EF4-FFF2-40B4-BE49-F238E27FC236}">
              <a16:creationId xmlns:a16="http://schemas.microsoft.com/office/drawing/2014/main" id="{00000000-0008-0000-0000-000033A80000}"/>
            </a:ext>
          </a:extLst>
        </xdr:cNvPr>
        <xdr:cNvSpPr>
          <a:spLocks noChangeArrowheads="1"/>
        </xdr:cNvSpPr>
      </xdr:nvSpPr>
      <xdr:spPr bwMode="auto">
        <a:xfrm>
          <a:off x="4133850" y="23917275"/>
          <a:ext cx="180975" cy="180975"/>
        </a:xfrm>
        <a:prstGeom prst="ellipse">
          <a:avLst/>
        </a:prstGeom>
        <a:solidFill>
          <a:srgbClr val="FFFFFF"/>
        </a:solidFill>
        <a:ln w="12700">
          <a:solidFill>
            <a:srgbClr val="000000"/>
          </a:solidFill>
          <a:round/>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２</a:t>
          </a:r>
        </a:p>
      </xdr:txBody>
    </xdr:sp>
    <xdr:clientData/>
  </xdr:twoCellAnchor>
  <xdr:twoCellAnchor>
    <xdr:from>
      <xdr:col>6</xdr:col>
      <xdr:colOff>981075</xdr:colOff>
      <xdr:row>137</xdr:row>
      <xdr:rowOff>95250</xdr:rowOff>
    </xdr:from>
    <xdr:to>
      <xdr:col>7</xdr:col>
      <xdr:colOff>19050</xdr:colOff>
      <xdr:row>138</xdr:row>
      <xdr:rowOff>85725</xdr:rowOff>
    </xdr:to>
    <xdr:sp macro="" textlink="">
      <xdr:nvSpPr>
        <xdr:cNvPr id="43058" name="Oval 50">
          <a:extLst>
            <a:ext uri="{FF2B5EF4-FFF2-40B4-BE49-F238E27FC236}">
              <a16:creationId xmlns:a16="http://schemas.microsoft.com/office/drawing/2014/main" id="{00000000-0008-0000-0000-000032A80000}"/>
            </a:ext>
          </a:extLst>
        </xdr:cNvPr>
        <xdr:cNvSpPr>
          <a:spLocks noChangeArrowheads="1"/>
        </xdr:cNvSpPr>
      </xdr:nvSpPr>
      <xdr:spPr bwMode="auto">
        <a:xfrm>
          <a:off x="2362200" y="25050750"/>
          <a:ext cx="180975" cy="180975"/>
        </a:xfrm>
        <a:prstGeom prst="ellipse">
          <a:avLst/>
        </a:prstGeom>
        <a:solidFill>
          <a:srgbClr val="FFFFFF"/>
        </a:solidFill>
        <a:ln w="12700">
          <a:solidFill>
            <a:srgbClr val="000000"/>
          </a:solidFill>
          <a:round/>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6</xdr:col>
      <xdr:colOff>762000</xdr:colOff>
      <xdr:row>156</xdr:row>
      <xdr:rowOff>95250</xdr:rowOff>
    </xdr:from>
    <xdr:to>
      <xdr:col>8</xdr:col>
      <xdr:colOff>676275</xdr:colOff>
      <xdr:row>159</xdr:row>
      <xdr:rowOff>47625</xdr:rowOff>
    </xdr:to>
    <xdr:sp macro="" textlink="">
      <xdr:nvSpPr>
        <xdr:cNvPr id="40438" name="AutoShape 78">
          <a:extLst>
            <a:ext uri="{FF2B5EF4-FFF2-40B4-BE49-F238E27FC236}">
              <a16:creationId xmlns:a16="http://schemas.microsoft.com/office/drawing/2014/main" id="{00000000-0008-0000-0000-0000F69D0000}"/>
            </a:ext>
          </a:extLst>
        </xdr:cNvPr>
        <xdr:cNvSpPr>
          <a:spLocks noChangeArrowheads="1"/>
        </xdr:cNvSpPr>
      </xdr:nvSpPr>
      <xdr:spPr bwMode="auto">
        <a:xfrm>
          <a:off x="2143125" y="29622750"/>
          <a:ext cx="2581275" cy="523875"/>
        </a:xfrm>
        <a:prstGeom prst="roundRect">
          <a:avLst>
            <a:gd name="adj" fmla="val 16667"/>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809624</xdr:colOff>
      <xdr:row>176</xdr:row>
      <xdr:rowOff>133350</xdr:rowOff>
    </xdr:from>
    <xdr:to>
      <xdr:col>7</xdr:col>
      <xdr:colOff>95249</xdr:colOff>
      <xdr:row>177</xdr:row>
      <xdr:rowOff>133350</xdr:rowOff>
    </xdr:to>
    <xdr:sp macro="" textlink="">
      <xdr:nvSpPr>
        <xdr:cNvPr id="48" name="Rectangle 45">
          <a:extLst>
            <a:ext uri="{FF2B5EF4-FFF2-40B4-BE49-F238E27FC236}">
              <a16:creationId xmlns:a16="http://schemas.microsoft.com/office/drawing/2014/main" id="{00000000-0008-0000-0000-000030000000}"/>
            </a:ext>
          </a:extLst>
        </xdr:cNvPr>
        <xdr:cNvSpPr>
          <a:spLocks noChangeArrowheads="1"/>
        </xdr:cNvSpPr>
      </xdr:nvSpPr>
      <xdr:spPr bwMode="auto">
        <a:xfrm>
          <a:off x="2190749" y="33661350"/>
          <a:ext cx="428625" cy="190500"/>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914400</xdr:colOff>
      <xdr:row>176</xdr:row>
      <xdr:rowOff>142875</xdr:rowOff>
    </xdr:from>
    <xdr:to>
      <xdr:col>6</xdr:col>
      <xdr:colOff>1095375</xdr:colOff>
      <xdr:row>177</xdr:row>
      <xdr:rowOff>133350</xdr:rowOff>
    </xdr:to>
    <xdr:sp macro="" textlink="">
      <xdr:nvSpPr>
        <xdr:cNvPr id="49" name="Oval 46">
          <a:extLst>
            <a:ext uri="{FF2B5EF4-FFF2-40B4-BE49-F238E27FC236}">
              <a16:creationId xmlns:a16="http://schemas.microsoft.com/office/drawing/2014/main" id="{00000000-0008-0000-0000-000031000000}"/>
            </a:ext>
          </a:extLst>
        </xdr:cNvPr>
        <xdr:cNvSpPr>
          <a:spLocks noChangeArrowheads="1"/>
        </xdr:cNvSpPr>
      </xdr:nvSpPr>
      <xdr:spPr bwMode="auto">
        <a:xfrm>
          <a:off x="2295525" y="33670875"/>
          <a:ext cx="180975" cy="180975"/>
        </a:xfrm>
        <a:prstGeom prst="ellipse">
          <a:avLst/>
        </a:prstGeom>
        <a:solidFill>
          <a:srgbClr val="FFFFFF"/>
        </a:solidFill>
        <a:ln w="12700">
          <a:solidFill>
            <a:srgbClr val="000000"/>
          </a:solidFill>
          <a:round/>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１</a:t>
          </a:r>
        </a:p>
      </xdr:txBody>
    </xdr:sp>
    <xdr:clientData/>
  </xdr:twoCellAnchor>
  <xdr:twoCellAnchor>
    <xdr:from>
      <xdr:col>6</xdr:col>
      <xdr:colOff>228600</xdr:colOff>
      <xdr:row>180</xdr:row>
      <xdr:rowOff>76200</xdr:rowOff>
    </xdr:from>
    <xdr:to>
      <xdr:col>6</xdr:col>
      <xdr:colOff>523875</xdr:colOff>
      <xdr:row>181</xdr:row>
      <xdr:rowOff>133350</xdr:rowOff>
    </xdr:to>
    <xdr:sp macro="" textlink="">
      <xdr:nvSpPr>
        <xdr:cNvPr id="50" name="Rectangle 83">
          <a:extLst>
            <a:ext uri="{FF2B5EF4-FFF2-40B4-BE49-F238E27FC236}">
              <a16:creationId xmlns:a16="http://schemas.microsoft.com/office/drawing/2014/main" id="{00000000-0008-0000-0000-000032000000}"/>
            </a:ext>
          </a:extLst>
        </xdr:cNvPr>
        <xdr:cNvSpPr>
          <a:spLocks noChangeArrowheads="1"/>
        </xdr:cNvSpPr>
      </xdr:nvSpPr>
      <xdr:spPr bwMode="auto">
        <a:xfrm>
          <a:off x="1609725" y="34366200"/>
          <a:ext cx="295275" cy="247650"/>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266700</xdr:colOff>
      <xdr:row>180</xdr:row>
      <xdr:rowOff>123825</xdr:rowOff>
    </xdr:from>
    <xdr:to>
      <xdr:col>6</xdr:col>
      <xdr:colOff>447675</xdr:colOff>
      <xdr:row>181</xdr:row>
      <xdr:rowOff>114300</xdr:rowOff>
    </xdr:to>
    <xdr:sp macro="" textlink="">
      <xdr:nvSpPr>
        <xdr:cNvPr id="51" name="Oval 72">
          <a:extLst>
            <a:ext uri="{FF2B5EF4-FFF2-40B4-BE49-F238E27FC236}">
              <a16:creationId xmlns:a16="http://schemas.microsoft.com/office/drawing/2014/main" id="{00000000-0008-0000-0000-000033000000}"/>
            </a:ext>
          </a:extLst>
        </xdr:cNvPr>
        <xdr:cNvSpPr>
          <a:spLocks noChangeArrowheads="1"/>
        </xdr:cNvSpPr>
      </xdr:nvSpPr>
      <xdr:spPr bwMode="auto">
        <a:xfrm>
          <a:off x="1647825" y="34413825"/>
          <a:ext cx="180975" cy="180975"/>
        </a:xfrm>
        <a:prstGeom prst="ellipse">
          <a:avLst/>
        </a:prstGeom>
        <a:solidFill>
          <a:srgbClr val="FFFFFF"/>
        </a:solidFill>
        <a:ln w="12700">
          <a:solidFill>
            <a:srgbClr val="000000"/>
          </a:solidFill>
          <a:round/>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２</a:t>
          </a:r>
        </a:p>
      </xdr:txBody>
    </xdr:sp>
    <xdr:clientData/>
  </xdr:twoCellAnchor>
  <xdr:twoCellAnchor>
    <xdr:from>
      <xdr:col>7</xdr:col>
      <xdr:colOff>1476375</xdr:colOff>
      <xdr:row>125</xdr:row>
      <xdr:rowOff>28575</xdr:rowOff>
    </xdr:from>
    <xdr:to>
      <xdr:col>9</xdr:col>
      <xdr:colOff>733425</xdr:colOff>
      <xdr:row>126</xdr:row>
      <xdr:rowOff>66675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4000500" y="23841075"/>
          <a:ext cx="2305050" cy="228600"/>
        </a:xfrm>
        <a:prstGeom prst="rect">
          <a:avLst/>
        </a:prstGeom>
        <a:solidFill>
          <a:sysClr val="window" lastClr="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342900</xdr:colOff>
      <xdr:row>142</xdr:row>
      <xdr:rowOff>57149</xdr:rowOff>
    </xdr:from>
    <xdr:to>
      <xdr:col>7</xdr:col>
      <xdr:colOff>1485900</xdr:colOff>
      <xdr:row>144</xdr:row>
      <xdr:rowOff>104774</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bwMode="auto">
        <a:xfrm>
          <a:off x="1343025" y="27108149"/>
          <a:ext cx="2667000" cy="428625"/>
        </a:xfrm>
        <a:prstGeom prst="rect">
          <a:avLst/>
        </a:prstGeom>
        <a:solidFill>
          <a:sysClr val="window" lastClr="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66675</xdr:colOff>
      <xdr:row>142</xdr:row>
      <xdr:rowOff>9525</xdr:rowOff>
    </xdr:from>
    <xdr:to>
      <xdr:col>7</xdr:col>
      <xdr:colOff>66675</xdr:colOff>
      <xdr:row>145</xdr:row>
      <xdr:rowOff>171450</xdr:rowOff>
    </xdr:to>
    <xdr:sp macro="" textlink="">
      <xdr:nvSpPr>
        <xdr:cNvPr id="40429" name="Line 10">
          <a:extLst>
            <a:ext uri="{FF2B5EF4-FFF2-40B4-BE49-F238E27FC236}">
              <a16:creationId xmlns:a16="http://schemas.microsoft.com/office/drawing/2014/main" id="{00000000-0008-0000-0000-0000ED9D0000}"/>
            </a:ext>
          </a:extLst>
        </xdr:cNvPr>
        <xdr:cNvSpPr>
          <a:spLocks noChangeShapeType="1"/>
        </xdr:cNvSpPr>
      </xdr:nvSpPr>
      <xdr:spPr bwMode="auto">
        <a:xfrm flipH="1">
          <a:off x="2590800" y="26870025"/>
          <a:ext cx="0" cy="733425"/>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761999</xdr:colOff>
      <xdr:row>143</xdr:row>
      <xdr:rowOff>180975</xdr:rowOff>
    </xdr:from>
    <xdr:to>
      <xdr:col>7</xdr:col>
      <xdr:colOff>1228724</xdr:colOff>
      <xdr:row>145</xdr:row>
      <xdr:rowOff>28575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bwMode="auto">
        <a:xfrm>
          <a:off x="3286124" y="27422475"/>
          <a:ext cx="466725" cy="228600"/>
        </a:xfrm>
        <a:prstGeom prst="rect">
          <a:avLst/>
        </a:prstGeom>
        <a:solidFill>
          <a:sysClr val="window" lastClr="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7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7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700-0000CE570000}"/>
            </a:ext>
          </a:extLst>
        </xdr:cNvPr>
        <xdr:cNvGrpSpPr>
          <a:grpSpLocks/>
        </xdr:cNvGrpSpPr>
      </xdr:nvGrpSpPr>
      <xdr:grpSpPr bwMode="auto">
        <a:xfrm>
          <a:off x="7718425" y="7826375"/>
          <a:ext cx="1311275" cy="58420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7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7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7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7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7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7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700-0000CF570000}"/>
            </a:ext>
          </a:extLst>
        </xdr:cNvPr>
        <xdr:cNvGrpSpPr>
          <a:grpSpLocks/>
        </xdr:cNvGrpSpPr>
      </xdr:nvGrpSpPr>
      <xdr:grpSpPr bwMode="auto">
        <a:xfrm>
          <a:off x="1651000" y="9018065"/>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7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7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7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7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7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7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7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7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7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7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7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7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7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7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7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7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9525</xdr:colOff>
      <xdr:row>53</xdr:row>
      <xdr:rowOff>9525</xdr:rowOff>
    </xdr:from>
    <xdr:to>
      <xdr:col>106</xdr:col>
      <xdr:colOff>85725</xdr:colOff>
      <xdr:row>58</xdr:row>
      <xdr:rowOff>0</xdr:rowOff>
    </xdr:to>
    <xdr:sp macro="" textlink="">
      <xdr:nvSpPr>
        <xdr:cNvPr id="5" name="Line 14">
          <a:extLst>
            <a:ext uri="{FF2B5EF4-FFF2-40B4-BE49-F238E27FC236}">
              <a16:creationId xmlns:a16="http://schemas.microsoft.com/office/drawing/2014/main" id="{00000000-0008-0000-0800-000005000000}"/>
            </a:ext>
          </a:extLst>
        </xdr:cNvPr>
        <xdr:cNvSpPr>
          <a:spLocks noChangeShapeType="1"/>
        </xdr:cNvSpPr>
      </xdr:nvSpPr>
      <xdr:spPr bwMode="auto">
        <a:xfrm>
          <a:off x="5057775" y="6505575"/>
          <a:ext cx="5124450" cy="51435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38100</xdr:colOff>
      <xdr:row>1</xdr:row>
      <xdr:rowOff>295275</xdr:rowOff>
    </xdr:from>
    <xdr:to>
      <xdr:col>23</xdr:col>
      <xdr:colOff>66675</xdr:colOff>
      <xdr:row>3</xdr:row>
      <xdr:rowOff>123825</xdr:rowOff>
    </xdr:to>
    <xdr:sp macro="" textlink="">
      <xdr:nvSpPr>
        <xdr:cNvPr id="17" name="Oval 242">
          <a:extLst>
            <a:ext uri="{FF2B5EF4-FFF2-40B4-BE49-F238E27FC236}">
              <a16:creationId xmlns:a16="http://schemas.microsoft.com/office/drawing/2014/main" id="{00000000-0008-0000-0800-000011000000}"/>
            </a:ext>
          </a:extLst>
        </xdr:cNvPr>
        <xdr:cNvSpPr>
          <a:spLocks noChangeArrowheads="1"/>
        </xdr:cNvSpPr>
      </xdr:nvSpPr>
      <xdr:spPr bwMode="auto">
        <a:xfrm>
          <a:off x="1943100" y="409575"/>
          <a:ext cx="314325" cy="32385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１</a:t>
          </a:r>
        </a:p>
      </xdr:txBody>
    </xdr:sp>
    <xdr:clientData/>
  </xdr:twoCellAnchor>
  <xdr:twoCellAnchor editAs="absolute">
    <xdr:from>
      <xdr:col>73</xdr:col>
      <xdr:colOff>47625</xdr:colOff>
      <xdr:row>30</xdr:row>
      <xdr:rowOff>66675</xdr:rowOff>
    </xdr:from>
    <xdr:to>
      <xdr:col>78</xdr:col>
      <xdr:colOff>47625</xdr:colOff>
      <xdr:row>35</xdr:row>
      <xdr:rowOff>0</xdr:rowOff>
    </xdr:to>
    <xdr:grpSp>
      <xdr:nvGrpSpPr>
        <xdr:cNvPr id="33" name="グループ化 106">
          <a:extLst>
            <a:ext uri="{FF2B5EF4-FFF2-40B4-BE49-F238E27FC236}">
              <a16:creationId xmlns:a16="http://schemas.microsoft.com/office/drawing/2014/main" id="{00000000-0008-0000-0800-000021000000}"/>
            </a:ext>
          </a:extLst>
        </xdr:cNvPr>
        <xdr:cNvGrpSpPr>
          <a:grpSpLocks/>
        </xdr:cNvGrpSpPr>
      </xdr:nvGrpSpPr>
      <xdr:grpSpPr bwMode="auto">
        <a:xfrm>
          <a:off x="7000875" y="4200525"/>
          <a:ext cx="476250" cy="409575"/>
          <a:chOff x="5200650" y="409575"/>
          <a:chExt cx="495300" cy="390525"/>
        </a:xfrm>
      </xdr:grpSpPr>
      <xdr:grpSp>
        <xdr:nvGrpSpPr>
          <xdr:cNvPr id="34" name="グループ化 12">
            <a:extLst>
              <a:ext uri="{FF2B5EF4-FFF2-40B4-BE49-F238E27FC236}">
                <a16:creationId xmlns:a16="http://schemas.microsoft.com/office/drawing/2014/main" id="{00000000-0008-0000-0800-000022000000}"/>
              </a:ext>
            </a:extLst>
          </xdr:cNvPr>
          <xdr:cNvGrpSpPr>
            <a:grpSpLocks/>
          </xdr:cNvGrpSpPr>
        </xdr:nvGrpSpPr>
        <xdr:grpSpPr bwMode="auto">
          <a:xfrm>
            <a:off x="5324475" y="409575"/>
            <a:ext cx="247650" cy="390525"/>
            <a:chOff x="6572250" y="323850"/>
            <a:chExt cx="247650" cy="390525"/>
          </a:xfrm>
        </xdr:grpSpPr>
        <xdr:sp macro="" textlink="">
          <xdr:nvSpPr>
            <xdr:cNvPr id="38" name="テキスト ボックス 37">
              <a:extLst>
                <a:ext uri="{FF2B5EF4-FFF2-40B4-BE49-F238E27FC236}">
                  <a16:creationId xmlns:a16="http://schemas.microsoft.com/office/drawing/2014/main" id="{00000000-0008-0000-0800-000026000000}"/>
                </a:ext>
              </a:extLst>
            </xdr:cNvPr>
            <xdr:cNvSpPr txBox="1"/>
          </xdr:nvSpPr>
          <xdr:spPr>
            <a:xfrm rot="5400000">
              <a:off x="6750961"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9" name="テキスト ボックス 38">
              <a:extLst>
                <a:ext uri="{FF2B5EF4-FFF2-40B4-BE49-F238E27FC236}">
                  <a16:creationId xmlns:a16="http://schemas.microsoft.com/office/drawing/2014/main" id="{00000000-0008-0000-0800-000027000000}"/>
                </a:ext>
              </a:extLst>
            </xdr:cNvPr>
            <xdr:cNvSpPr txBox="1"/>
          </xdr:nvSpPr>
          <xdr:spPr>
            <a:xfrm rot="16200000">
              <a:off x="6750961" y="531517"/>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35" name="グループ化 13">
            <a:extLst>
              <a:ext uri="{FF2B5EF4-FFF2-40B4-BE49-F238E27FC236}">
                <a16:creationId xmlns:a16="http://schemas.microsoft.com/office/drawing/2014/main" id="{00000000-0008-0000-0800-000023000000}"/>
              </a:ext>
            </a:extLst>
          </xdr:cNvPr>
          <xdr:cNvGrpSpPr>
            <a:grpSpLocks/>
          </xdr:cNvGrpSpPr>
        </xdr:nvGrpSpPr>
        <xdr:grpSpPr bwMode="auto">
          <a:xfrm>
            <a:off x="5200650" y="457200"/>
            <a:ext cx="495300" cy="342900"/>
            <a:chOff x="5638800" y="295275"/>
            <a:chExt cx="495300" cy="342900"/>
          </a:xfrm>
        </xdr:grpSpPr>
        <xdr:sp macro="" textlink="">
          <xdr:nvSpPr>
            <xdr:cNvPr id="36" name="テキスト ボックス 35">
              <a:extLst>
                <a:ext uri="{FF2B5EF4-FFF2-40B4-BE49-F238E27FC236}">
                  <a16:creationId xmlns:a16="http://schemas.microsoft.com/office/drawing/2014/main" id="{00000000-0008-0000-0800-000024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7" name="テキスト ボックス 36">
              <a:extLst>
                <a:ext uri="{FF2B5EF4-FFF2-40B4-BE49-F238E27FC236}">
                  <a16:creationId xmlns:a16="http://schemas.microsoft.com/office/drawing/2014/main" id="{00000000-0008-0000-0800-000025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43</xdr:row>
      <xdr:rowOff>57150</xdr:rowOff>
    </xdr:from>
    <xdr:to>
      <xdr:col>51</xdr:col>
      <xdr:colOff>76200</xdr:colOff>
      <xdr:row>47</xdr:row>
      <xdr:rowOff>47625</xdr:rowOff>
    </xdr:to>
    <xdr:grpSp>
      <xdr:nvGrpSpPr>
        <xdr:cNvPr id="40" name="グループ化 114">
          <a:extLst>
            <a:ext uri="{FF2B5EF4-FFF2-40B4-BE49-F238E27FC236}">
              <a16:creationId xmlns:a16="http://schemas.microsoft.com/office/drawing/2014/main" id="{00000000-0008-0000-0800-000028000000}"/>
            </a:ext>
          </a:extLst>
        </xdr:cNvPr>
        <xdr:cNvGrpSpPr>
          <a:grpSpLocks/>
        </xdr:cNvGrpSpPr>
      </xdr:nvGrpSpPr>
      <xdr:grpSpPr bwMode="auto">
        <a:xfrm>
          <a:off x="4438650" y="5505450"/>
          <a:ext cx="495300" cy="409575"/>
          <a:chOff x="5200650" y="409575"/>
          <a:chExt cx="495300" cy="390525"/>
        </a:xfrm>
      </xdr:grpSpPr>
      <xdr:grpSp>
        <xdr:nvGrpSpPr>
          <xdr:cNvPr id="41" name="グループ化 12">
            <a:extLst>
              <a:ext uri="{FF2B5EF4-FFF2-40B4-BE49-F238E27FC236}">
                <a16:creationId xmlns:a16="http://schemas.microsoft.com/office/drawing/2014/main" id="{00000000-0008-0000-0800-000029000000}"/>
              </a:ext>
            </a:extLst>
          </xdr:cNvPr>
          <xdr:cNvGrpSpPr>
            <a:grpSpLocks/>
          </xdr:cNvGrpSpPr>
        </xdr:nvGrpSpPr>
        <xdr:grpSpPr bwMode="auto">
          <a:xfrm>
            <a:off x="5324475" y="409575"/>
            <a:ext cx="247650" cy="390525"/>
            <a:chOff x="6572250" y="323850"/>
            <a:chExt cx="247650" cy="390525"/>
          </a:xfrm>
        </xdr:grpSpPr>
        <xdr:sp macro="" textlink="">
          <xdr:nvSpPr>
            <xdr:cNvPr id="45" name="テキスト ボックス 44">
              <a:extLst>
                <a:ext uri="{FF2B5EF4-FFF2-40B4-BE49-F238E27FC236}">
                  <a16:creationId xmlns:a16="http://schemas.microsoft.com/office/drawing/2014/main" id="{00000000-0008-0000-0800-00002D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6" name="テキスト ボックス 45">
              <a:extLst>
                <a:ext uri="{FF2B5EF4-FFF2-40B4-BE49-F238E27FC236}">
                  <a16:creationId xmlns:a16="http://schemas.microsoft.com/office/drawing/2014/main" id="{00000000-0008-0000-0800-00002E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2" name="グループ化 13">
            <a:extLst>
              <a:ext uri="{FF2B5EF4-FFF2-40B4-BE49-F238E27FC236}">
                <a16:creationId xmlns:a16="http://schemas.microsoft.com/office/drawing/2014/main" id="{00000000-0008-0000-0800-00002A000000}"/>
              </a:ext>
            </a:extLst>
          </xdr:cNvPr>
          <xdr:cNvGrpSpPr>
            <a:grpSpLocks/>
          </xdr:cNvGrpSpPr>
        </xdr:nvGrpSpPr>
        <xdr:grpSpPr bwMode="auto">
          <a:xfrm>
            <a:off x="5200650" y="457200"/>
            <a:ext cx="495300" cy="342900"/>
            <a:chOff x="5638800" y="295275"/>
            <a:chExt cx="495300" cy="342900"/>
          </a:xfrm>
        </xdr:grpSpPr>
        <xdr:sp macro="" textlink="">
          <xdr:nvSpPr>
            <xdr:cNvPr id="43" name="テキスト ボックス 42">
              <a:extLst>
                <a:ext uri="{FF2B5EF4-FFF2-40B4-BE49-F238E27FC236}">
                  <a16:creationId xmlns:a16="http://schemas.microsoft.com/office/drawing/2014/main" id="{00000000-0008-0000-0800-00002B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4" name="テキスト ボックス 43">
              <a:extLst>
                <a:ext uri="{FF2B5EF4-FFF2-40B4-BE49-F238E27FC236}">
                  <a16:creationId xmlns:a16="http://schemas.microsoft.com/office/drawing/2014/main" id="{00000000-0008-0000-0800-00002C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43</xdr:col>
      <xdr:colOff>47625</xdr:colOff>
      <xdr:row>30</xdr:row>
      <xdr:rowOff>66675</xdr:rowOff>
    </xdr:from>
    <xdr:to>
      <xdr:col>48</xdr:col>
      <xdr:colOff>47625</xdr:colOff>
      <xdr:row>35</xdr:row>
      <xdr:rowOff>0</xdr:rowOff>
    </xdr:to>
    <xdr:grpSp>
      <xdr:nvGrpSpPr>
        <xdr:cNvPr id="47" name="グループ化 137">
          <a:extLst>
            <a:ext uri="{FF2B5EF4-FFF2-40B4-BE49-F238E27FC236}">
              <a16:creationId xmlns:a16="http://schemas.microsoft.com/office/drawing/2014/main" id="{00000000-0008-0000-0800-00002F000000}"/>
            </a:ext>
          </a:extLst>
        </xdr:cNvPr>
        <xdr:cNvGrpSpPr>
          <a:grpSpLocks/>
        </xdr:cNvGrpSpPr>
      </xdr:nvGrpSpPr>
      <xdr:grpSpPr bwMode="auto">
        <a:xfrm>
          <a:off x="4143375" y="4200525"/>
          <a:ext cx="476250" cy="409575"/>
          <a:chOff x="5200650" y="409575"/>
          <a:chExt cx="495313" cy="390525"/>
        </a:xfrm>
      </xdr:grpSpPr>
      <xdr:grpSp>
        <xdr:nvGrpSpPr>
          <xdr:cNvPr id="48" name="グループ化 12">
            <a:extLst>
              <a:ext uri="{FF2B5EF4-FFF2-40B4-BE49-F238E27FC236}">
                <a16:creationId xmlns:a16="http://schemas.microsoft.com/office/drawing/2014/main" id="{00000000-0008-0000-0800-000030000000}"/>
              </a:ext>
            </a:extLst>
          </xdr:cNvPr>
          <xdr:cNvGrpSpPr>
            <a:grpSpLocks/>
          </xdr:cNvGrpSpPr>
        </xdr:nvGrpSpPr>
        <xdr:grpSpPr bwMode="auto">
          <a:xfrm>
            <a:off x="5324475" y="409575"/>
            <a:ext cx="247650" cy="390525"/>
            <a:chOff x="6572250" y="323850"/>
            <a:chExt cx="247650" cy="390525"/>
          </a:xfrm>
        </xdr:grpSpPr>
        <xdr:sp macro="" textlink="">
          <xdr:nvSpPr>
            <xdr:cNvPr id="52" name="テキスト ボックス 51">
              <a:extLst>
                <a:ext uri="{FF2B5EF4-FFF2-40B4-BE49-F238E27FC236}">
                  <a16:creationId xmlns:a16="http://schemas.microsoft.com/office/drawing/2014/main" id="{00000000-0008-0000-0800-000034000000}"/>
                </a:ext>
              </a:extLst>
            </xdr:cNvPr>
            <xdr:cNvSpPr txBox="1"/>
          </xdr:nvSpPr>
          <xdr:spPr>
            <a:xfrm rot="5400000">
              <a:off x="6632096" y="259055"/>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53" name="テキスト ボックス 52">
              <a:extLst>
                <a:ext uri="{FF2B5EF4-FFF2-40B4-BE49-F238E27FC236}">
                  <a16:creationId xmlns:a16="http://schemas.microsoft.com/office/drawing/2014/main" id="{00000000-0008-0000-0800-000035000000}"/>
                </a:ext>
              </a:extLst>
            </xdr:cNvPr>
            <xdr:cNvSpPr txBox="1"/>
          </xdr:nvSpPr>
          <xdr:spPr>
            <a:xfrm rot="16200000">
              <a:off x="6632096" y="531514"/>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9" name="グループ化 13">
            <a:extLst>
              <a:ext uri="{FF2B5EF4-FFF2-40B4-BE49-F238E27FC236}">
                <a16:creationId xmlns:a16="http://schemas.microsoft.com/office/drawing/2014/main" id="{00000000-0008-0000-0800-000031000000}"/>
              </a:ext>
            </a:extLst>
          </xdr:cNvPr>
          <xdr:cNvGrpSpPr>
            <a:grpSpLocks/>
          </xdr:cNvGrpSpPr>
        </xdr:nvGrpSpPr>
        <xdr:grpSpPr bwMode="auto">
          <a:xfrm>
            <a:off x="5200650" y="457200"/>
            <a:ext cx="495313" cy="342900"/>
            <a:chOff x="5638800" y="295275"/>
            <a:chExt cx="495313" cy="342900"/>
          </a:xfrm>
        </xdr:grpSpPr>
        <xdr:sp macro="" textlink="">
          <xdr:nvSpPr>
            <xdr:cNvPr id="50" name="テキスト ボックス 49">
              <a:extLst>
                <a:ext uri="{FF2B5EF4-FFF2-40B4-BE49-F238E27FC236}">
                  <a16:creationId xmlns:a16="http://schemas.microsoft.com/office/drawing/2014/main" id="{00000000-0008-0000-0800-000032000000}"/>
                </a:ext>
              </a:extLst>
            </xdr:cNvPr>
            <xdr:cNvSpPr txBox="1"/>
          </xdr:nvSpPr>
          <xdr:spPr>
            <a:xfrm flipH="1">
              <a:off x="5638800" y="293060"/>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51" name="テキスト ボックス 50">
              <a:extLst>
                <a:ext uri="{FF2B5EF4-FFF2-40B4-BE49-F238E27FC236}">
                  <a16:creationId xmlns:a16="http://schemas.microsoft.com/office/drawing/2014/main" id="{00000000-0008-0000-0800-000033000000}"/>
                </a:ext>
              </a:extLst>
            </xdr:cNvPr>
            <xdr:cNvSpPr txBox="1"/>
          </xdr:nvSpPr>
          <xdr:spPr>
            <a:xfrm>
              <a:off x="5638800" y="411126"/>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editAs="absolute">
    <xdr:from>
      <xdr:col>61</xdr:col>
      <xdr:colOff>38100</xdr:colOff>
      <xdr:row>30</xdr:row>
      <xdr:rowOff>66675</xdr:rowOff>
    </xdr:from>
    <xdr:to>
      <xdr:col>66</xdr:col>
      <xdr:colOff>47625</xdr:colOff>
      <xdr:row>35</xdr:row>
      <xdr:rowOff>0</xdr:rowOff>
    </xdr:to>
    <xdr:grpSp>
      <xdr:nvGrpSpPr>
        <xdr:cNvPr id="54" name="グループ化 145">
          <a:extLst>
            <a:ext uri="{FF2B5EF4-FFF2-40B4-BE49-F238E27FC236}">
              <a16:creationId xmlns:a16="http://schemas.microsoft.com/office/drawing/2014/main" id="{00000000-0008-0000-0800-000036000000}"/>
            </a:ext>
          </a:extLst>
        </xdr:cNvPr>
        <xdr:cNvGrpSpPr>
          <a:grpSpLocks/>
        </xdr:cNvGrpSpPr>
      </xdr:nvGrpSpPr>
      <xdr:grpSpPr bwMode="auto">
        <a:xfrm>
          <a:off x="5848350" y="4200525"/>
          <a:ext cx="485775" cy="409575"/>
          <a:chOff x="5200650" y="409575"/>
          <a:chExt cx="495300" cy="390525"/>
        </a:xfrm>
      </xdr:grpSpPr>
      <xdr:grpSp>
        <xdr:nvGrpSpPr>
          <xdr:cNvPr id="55" name="グループ化 12">
            <a:extLst>
              <a:ext uri="{FF2B5EF4-FFF2-40B4-BE49-F238E27FC236}">
                <a16:creationId xmlns:a16="http://schemas.microsoft.com/office/drawing/2014/main" id="{00000000-0008-0000-0800-000037000000}"/>
              </a:ext>
            </a:extLst>
          </xdr:cNvPr>
          <xdr:cNvGrpSpPr>
            <a:grpSpLocks/>
          </xdr:cNvGrpSpPr>
        </xdr:nvGrpSpPr>
        <xdr:grpSpPr bwMode="auto">
          <a:xfrm>
            <a:off x="5324475" y="409575"/>
            <a:ext cx="247650" cy="390525"/>
            <a:chOff x="6572250" y="323850"/>
            <a:chExt cx="247650" cy="390525"/>
          </a:xfrm>
        </xdr:grpSpPr>
        <xdr:sp macro="" textlink="">
          <xdr:nvSpPr>
            <xdr:cNvPr id="59" name="テキスト ボックス 58">
              <a:extLst>
                <a:ext uri="{FF2B5EF4-FFF2-40B4-BE49-F238E27FC236}">
                  <a16:creationId xmlns:a16="http://schemas.microsoft.com/office/drawing/2014/main" id="{00000000-0008-0000-0800-00003B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60" name="テキスト ボックス 59">
              <a:extLst>
                <a:ext uri="{FF2B5EF4-FFF2-40B4-BE49-F238E27FC236}">
                  <a16:creationId xmlns:a16="http://schemas.microsoft.com/office/drawing/2014/main" id="{00000000-0008-0000-0800-00003C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56" name="グループ化 13">
            <a:extLst>
              <a:ext uri="{FF2B5EF4-FFF2-40B4-BE49-F238E27FC236}">
                <a16:creationId xmlns:a16="http://schemas.microsoft.com/office/drawing/2014/main" id="{00000000-0008-0000-0800-000038000000}"/>
              </a:ext>
            </a:extLst>
          </xdr:cNvPr>
          <xdr:cNvGrpSpPr>
            <a:grpSpLocks/>
          </xdr:cNvGrpSpPr>
        </xdr:nvGrpSpPr>
        <xdr:grpSpPr bwMode="auto">
          <a:xfrm>
            <a:off x="5200650" y="457200"/>
            <a:ext cx="495300" cy="342900"/>
            <a:chOff x="5638800" y="295275"/>
            <a:chExt cx="495300" cy="342900"/>
          </a:xfrm>
        </xdr:grpSpPr>
        <xdr:sp macro="" textlink="">
          <xdr:nvSpPr>
            <xdr:cNvPr id="57" name="テキスト ボックス 56">
              <a:extLst>
                <a:ext uri="{FF2B5EF4-FFF2-40B4-BE49-F238E27FC236}">
                  <a16:creationId xmlns:a16="http://schemas.microsoft.com/office/drawing/2014/main" id="{00000000-0008-0000-0800-000039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58" name="テキスト ボックス 57">
              <a:extLst>
                <a:ext uri="{FF2B5EF4-FFF2-40B4-BE49-F238E27FC236}">
                  <a16:creationId xmlns:a16="http://schemas.microsoft.com/office/drawing/2014/main" id="{00000000-0008-0000-0800-00003A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８</a:t>
              </a:r>
            </a:p>
          </xdr:txBody>
        </xdr:sp>
      </xdr:grpSp>
    </xdr:grpSp>
    <xdr:clientData/>
  </xdr:twoCellAnchor>
  <xdr:twoCellAnchor editAs="absolute">
    <xdr:from>
      <xdr:col>67</xdr:col>
      <xdr:colOff>38100</xdr:colOff>
      <xdr:row>30</xdr:row>
      <xdr:rowOff>66675</xdr:rowOff>
    </xdr:from>
    <xdr:to>
      <xdr:col>72</xdr:col>
      <xdr:colOff>47625</xdr:colOff>
      <xdr:row>35</xdr:row>
      <xdr:rowOff>0</xdr:rowOff>
    </xdr:to>
    <xdr:grpSp>
      <xdr:nvGrpSpPr>
        <xdr:cNvPr id="61" name="グループ化 160">
          <a:extLst>
            <a:ext uri="{FF2B5EF4-FFF2-40B4-BE49-F238E27FC236}">
              <a16:creationId xmlns:a16="http://schemas.microsoft.com/office/drawing/2014/main" id="{00000000-0008-0000-0800-00003D000000}"/>
            </a:ext>
          </a:extLst>
        </xdr:cNvPr>
        <xdr:cNvGrpSpPr>
          <a:grpSpLocks/>
        </xdr:cNvGrpSpPr>
      </xdr:nvGrpSpPr>
      <xdr:grpSpPr bwMode="auto">
        <a:xfrm>
          <a:off x="6419850" y="4200525"/>
          <a:ext cx="485775" cy="409575"/>
          <a:chOff x="5200650" y="409575"/>
          <a:chExt cx="495300" cy="390525"/>
        </a:xfrm>
      </xdr:grpSpPr>
      <xdr:grpSp>
        <xdr:nvGrpSpPr>
          <xdr:cNvPr id="62" name="グループ化 12">
            <a:extLst>
              <a:ext uri="{FF2B5EF4-FFF2-40B4-BE49-F238E27FC236}">
                <a16:creationId xmlns:a16="http://schemas.microsoft.com/office/drawing/2014/main" id="{00000000-0008-0000-0800-00003E000000}"/>
              </a:ext>
            </a:extLst>
          </xdr:cNvPr>
          <xdr:cNvGrpSpPr>
            <a:grpSpLocks/>
          </xdr:cNvGrpSpPr>
        </xdr:nvGrpSpPr>
        <xdr:grpSpPr bwMode="auto">
          <a:xfrm>
            <a:off x="5324475" y="409575"/>
            <a:ext cx="247650" cy="390525"/>
            <a:chOff x="6572250" y="323850"/>
            <a:chExt cx="247650" cy="390525"/>
          </a:xfrm>
        </xdr:grpSpPr>
        <xdr:sp macro="" textlink="">
          <xdr:nvSpPr>
            <xdr:cNvPr id="66" name="テキスト ボックス 65">
              <a:extLst>
                <a:ext uri="{FF2B5EF4-FFF2-40B4-BE49-F238E27FC236}">
                  <a16:creationId xmlns:a16="http://schemas.microsoft.com/office/drawing/2014/main" id="{00000000-0008-0000-0800-000042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67" name="テキスト ボックス 66">
              <a:extLst>
                <a:ext uri="{FF2B5EF4-FFF2-40B4-BE49-F238E27FC236}">
                  <a16:creationId xmlns:a16="http://schemas.microsoft.com/office/drawing/2014/main" id="{00000000-0008-0000-0800-000043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63" name="グループ化 13">
            <a:extLst>
              <a:ext uri="{FF2B5EF4-FFF2-40B4-BE49-F238E27FC236}">
                <a16:creationId xmlns:a16="http://schemas.microsoft.com/office/drawing/2014/main" id="{00000000-0008-0000-0800-00003F000000}"/>
              </a:ext>
            </a:extLst>
          </xdr:cNvPr>
          <xdr:cNvGrpSpPr>
            <a:grpSpLocks/>
          </xdr:cNvGrpSpPr>
        </xdr:nvGrpSpPr>
        <xdr:grpSpPr bwMode="auto">
          <a:xfrm>
            <a:off x="5200650" y="457200"/>
            <a:ext cx="495300" cy="342900"/>
            <a:chOff x="5638800" y="295275"/>
            <a:chExt cx="495300" cy="342900"/>
          </a:xfrm>
        </xdr:grpSpPr>
        <xdr:sp macro="" textlink="">
          <xdr:nvSpPr>
            <xdr:cNvPr id="64" name="テキスト ボックス 63">
              <a:extLst>
                <a:ext uri="{FF2B5EF4-FFF2-40B4-BE49-F238E27FC236}">
                  <a16:creationId xmlns:a16="http://schemas.microsoft.com/office/drawing/2014/main" id="{00000000-0008-0000-0800-000040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65" name="テキスト ボックス 64">
              <a:extLst>
                <a:ext uri="{FF2B5EF4-FFF2-40B4-BE49-F238E27FC236}">
                  <a16:creationId xmlns:a16="http://schemas.microsoft.com/office/drawing/2014/main" id="{00000000-0008-0000-0800-000041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９</a:t>
              </a:r>
            </a:p>
          </xdr:txBody>
        </xdr:sp>
      </xdr:grpSp>
    </xdr:grpSp>
    <xdr:clientData/>
  </xdr:twoCellAnchor>
  <xdr:twoCellAnchor editAs="absolute">
    <xdr:from>
      <xdr:col>43</xdr:col>
      <xdr:colOff>47625</xdr:colOff>
      <xdr:row>10</xdr:row>
      <xdr:rowOff>0</xdr:rowOff>
    </xdr:from>
    <xdr:to>
      <xdr:col>48</xdr:col>
      <xdr:colOff>57150</xdr:colOff>
      <xdr:row>13</xdr:row>
      <xdr:rowOff>85725</xdr:rowOff>
    </xdr:to>
    <xdr:grpSp>
      <xdr:nvGrpSpPr>
        <xdr:cNvPr id="68" name="グループ化 168">
          <a:extLst>
            <a:ext uri="{FF2B5EF4-FFF2-40B4-BE49-F238E27FC236}">
              <a16:creationId xmlns:a16="http://schemas.microsoft.com/office/drawing/2014/main" id="{00000000-0008-0000-0800-000044000000}"/>
            </a:ext>
          </a:extLst>
        </xdr:cNvPr>
        <xdr:cNvGrpSpPr>
          <a:grpSpLocks/>
        </xdr:cNvGrpSpPr>
      </xdr:nvGrpSpPr>
      <xdr:grpSpPr bwMode="auto">
        <a:xfrm>
          <a:off x="4143375" y="2190750"/>
          <a:ext cx="485775" cy="400050"/>
          <a:chOff x="5200650" y="409575"/>
          <a:chExt cx="495300" cy="390525"/>
        </a:xfrm>
      </xdr:grpSpPr>
      <xdr:grpSp>
        <xdr:nvGrpSpPr>
          <xdr:cNvPr id="69" name="グループ化 12">
            <a:extLst>
              <a:ext uri="{FF2B5EF4-FFF2-40B4-BE49-F238E27FC236}">
                <a16:creationId xmlns:a16="http://schemas.microsoft.com/office/drawing/2014/main" id="{00000000-0008-0000-0800-000045000000}"/>
              </a:ext>
            </a:extLst>
          </xdr:cNvPr>
          <xdr:cNvGrpSpPr>
            <a:grpSpLocks/>
          </xdr:cNvGrpSpPr>
        </xdr:nvGrpSpPr>
        <xdr:grpSpPr bwMode="auto">
          <a:xfrm>
            <a:off x="5324475" y="409575"/>
            <a:ext cx="247650" cy="390525"/>
            <a:chOff x="6572250" y="323850"/>
            <a:chExt cx="247650" cy="390525"/>
          </a:xfrm>
        </xdr:grpSpPr>
        <xdr:sp macro="" textlink="">
          <xdr:nvSpPr>
            <xdr:cNvPr id="73" name="テキスト ボックス 72">
              <a:extLst>
                <a:ext uri="{FF2B5EF4-FFF2-40B4-BE49-F238E27FC236}">
                  <a16:creationId xmlns:a16="http://schemas.microsoft.com/office/drawing/2014/main" id="{00000000-0008-0000-0800-00004900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74" name="テキスト ボックス 73">
              <a:extLst>
                <a:ext uri="{FF2B5EF4-FFF2-40B4-BE49-F238E27FC236}">
                  <a16:creationId xmlns:a16="http://schemas.microsoft.com/office/drawing/2014/main" id="{00000000-0008-0000-0800-00004A00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70" name="グループ化 13">
            <a:extLst>
              <a:ext uri="{FF2B5EF4-FFF2-40B4-BE49-F238E27FC236}">
                <a16:creationId xmlns:a16="http://schemas.microsoft.com/office/drawing/2014/main" id="{00000000-0008-0000-0800-000046000000}"/>
              </a:ext>
            </a:extLst>
          </xdr:cNvPr>
          <xdr:cNvGrpSpPr>
            <a:grpSpLocks/>
          </xdr:cNvGrpSpPr>
        </xdr:nvGrpSpPr>
        <xdr:grpSpPr bwMode="auto">
          <a:xfrm>
            <a:off x="5200650" y="457200"/>
            <a:ext cx="495300" cy="342900"/>
            <a:chOff x="5638800" y="295275"/>
            <a:chExt cx="495300" cy="342900"/>
          </a:xfrm>
        </xdr:grpSpPr>
        <xdr:sp macro="" textlink="">
          <xdr:nvSpPr>
            <xdr:cNvPr id="71" name="テキスト ボックス 70">
              <a:extLst>
                <a:ext uri="{FF2B5EF4-FFF2-40B4-BE49-F238E27FC236}">
                  <a16:creationId xmlns:a16="http://schemas.microsoft.com/office/drawing/2014/main" id="{00000000-0008-0000-0800-000047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72" name="テキスト ボックス 71">
              <a:extLst>
                <a:ext uri="{FF2B5EF4-FFF2-40B4-BE49-F238E27FC236}">
                  <a16:creationId xmlns:a16="http://schemas.microsoft.com/office/drawing/2014/main" id="{00000000-0008-0000-0800-000048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１</a:t>
              </a:r>
            </a:p>
          </xdr:txBody>
        </xdr:sp>
      </xdr:grpSp>
    </xdr:grpSp>
    <xdr:clientData/>
  </xdr:twoCellAnchor>
  <xdr:twoCellAnchor editAs="absolute">
    <xdr:from>
      <xdr:col>34</xdr:col>
      <xdr:colOff>47625</xdr:colOff>
      <xdr:row>25</xdr:row>
      <xdr:rowOff>76200</xdr:rowOff>
    </xdr:from>
    <xdr:to>
      <xdr:col>39</xdr:col>
      <xdr:colOff>57150</xdr:colOff>
      <xdr:row>29</xdr:row>
      <xdr:rowOff>66675</xdr:rowOff>
    </xdr:to>
    <xdr:grpSp>
      <xdr:nvGrpSpPr>
        <xdr:cNvPr id="75" name="グループ化 176">
          <a:extLst>
            <a:ext uri="{FF2B5EF4-FFF2-40B4-BE49-F238E27FC236}">
              <a16:creationId xmlns:a16="http://schemas.microsoft.com/office/drawing/2014/main" id="{00000000-0008-0000-0800-00004B000000}"/>
            </a:ext>
          </a:extLst>
        </xdr:cNvPr>
        <xdr:cNvGrpSpPr>
          <a:grpSpLocks/>
        </xdr:cNvGrpSpPr>
      </xdr:nvGrpSpPr>
      <xdr:grpSpPr bwMode="auto">
        <a:xfrm>
          <a:off x="3286125" y="3686175"/>
          <a:ext cx="485775" cy="409575"/>
          <a:chOff x="5200650" y="409575"/>
          <a:chExt cx="495300" cy="390525"/>
        </a:xfrm>
      </xdr:grpSpPr>
      <xdr:grpSp>
        <xdr:nvGrpSpPr>
          <xdr:cNvPr id="76" name="グループ化 12">
            <a:extLst>
              <a:ext uri="{FF2B5EF4-FFF2-40B4-BE49-F238E27FC236}">
                <a16:creationId xmlns:a16="http://schemas.microsoft.com/office/drawing/2014/main" id="{00000000-0008-0000-0800-00004C000000}"/>
              </a:ext>
            </a:extLst>
          </xdr:cNvPr>
          <xdr:cNvGrpSpPr>
            <a:grpSpLocks/>
          </xdr:cNvGrpSpPr>
        </xdr:nvGrpSpPr>
        <xdr:grpSpPr bwMode="auto">
          <a:xfrm>
            <a:off x="5324475" y="409575"/>
            <a:ext cx="247650" cy="390525"/>
            <a:chOff x="6572250" y="323850"/>
            <a:chExt cx="247650" cy="390525"/>
          </a:xfrm>
        </xdr:grpSpPr>
        <xdr:sp macro="" textlink="">
          <xdr:nvSpPr>
            <xdr:cNvPr id="80" name="テキスト ボックス 79">
              <a:extLst>
                <a:ext uri="{FF2B5EF4-FFF2-40B4-BE49-F238E27FC236}">
                  <a16:creationId xmlns:a16="http://schemas.microsoft.com/office/drawing/2014/main" id="{00000000-0008-0000-0800-000050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81" name="テキスト ボックス 80">
              <a:extLst>
                <a:ext uri="{FF2B5EF4-FFF2-40B4-BE49-F238E27FC236}">
                  <a16:creationId xmlns:a16="http://schemas.microsoft.com/office/drawing/2014/main" id="{00000000-0008-0000-0800-000051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77" name="グループ化 13">
            <a:extLst>
              <a:ext uri="{FF2B5EF4-FFF2-40B4-BE49-F238E27FC236}">
                <a16:creationId xmlns:a16="http://schemas.microsoft.com/office/drawing/2014/main" id="{00000000-0008-0000-0800-00004D000000}"/>
              </a:ext>
            </a:extLst>
          </xdr:cNvPr>
          <xdr:cNvGrpSpPr>
            <a:grpSpLocks/>
          </xdr:cNvGrpSpPr>
        </xdr:nvGrpSpPr>
        <xdr:grpSpPr bwMode="auto">
          <a:xfrm>
            <a:off x="5200650" y="457200"/>
            <a:ext cx="495300" cy="342900"/>
            <a:chOff x="5638800" y="295275"/>
            <a:chExt cx="495300" cy="342900"/>
          </a:xfrm>
        </xdr:grpSpPr>
        <xdr:sp macro="" textlink="">
          <xdr:nvSpPr>
            <xdr:cNvPr id="78" name="テキスト ボックス 77">
              <a:extLst>
                <a:ext uri="{FF2B5EF4-FFF2-40B4-BE49-F238E27FC236}">
                  <a16:creationId xmlns:a16="http://schemas.microsoft.com/office/drawing/2014/main" id="{00000000-0008-0000-0800-00004E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79" name="テキスト ボックス 78">
              <a:extLst>
                <a:ext uri="{FF2B5EF4-FFF2-40B4-BE49-F238E27FC236}">
                  <a16:creationId xmlns:a16="http://schemas.microsoft.com/office/drawing/2014/main" id="{00000000-0008-0000-0800-00004F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editAs="absolute">
    <xdr:from>
      <xdr:col>67</xdr:col>
      <xdr:colOff>38100</xdr:colOff>
      <xdr:row>25</xdr:row>
      <xdr:rowOff>76200</xdr:rowOff>
    </xdr:from>
    <xdr:to>
      <xdr:col>72</xdr:col>
      <xdr:colOff>47625</xdr:colOff>
      <xdr:row>29</xdr:row>
      <xdr:rowOff>57150</xdr:rowOff>
    </xdr:to>
    <xdr:grpSp>
      <xdr:nvGrpSpPr>
        <xdr:cNvPr id="82" name="グループ化 186">
          <a:extLst>
            <a:ext uri="{FF2B5EF4-FFF2-40B4-BE49-F238E27FC236}">
              <a16:creationId xmlns:a16="http://schemas.microsoft.com/office/drawing/2014/main" id="{00000000-0008-0000-0800-000052000000}"/>
            </a:ext>
          </a:extLst>
        </xdr:cNvPr>
        <xdr:cNvGrpSpPr>
          <a:grpSpLocks/>
        </xdr:cNvGrpSpPr>
      </xdr:nvGrpSpPr>
      <xdr:grpSpPr bwMode="auto">
        <a:xfrm>
          <a:off x="6419850" y="3686175"/>
          <a:ext cx="485775" cy="400050"/>
          <a:chOff x="5200650" y="409575"/>
          <a:chExt cx="495300" cy="390525"/>
        </a:xfrm>
      </xdr:grpSpPr>
      <xdr:grpSp>
        <xdr:nvGrpSpPr>
          <xdr:cNvPr id="83" name="グループ化 12">
            <a:extLst>
              <a:ext uri="{FF2B5EF4-FFF2-40B4-BE49-F238E27FC236}">
                <a16:creationId xmlns:a16="http://schemas.microsoft.com/office/drawing/2014/main" id="{00000000-0008-0000-0800-000053000000}"/>
              </a:ext>
            </a:extLst>
          </xdr:cNvPr>
          <xdr:cNvGrpSpPr>
            <a:grpSpLocks/>
          </xdr:cNvGrpSpPr>
        </xdr:nvGrpSpPr>
        <xdr:grpSpPr bwMode="auto">
          <a:xfrm>
            <a:off x="5324475" y="409575"/>
            <a:ext cx="247650" cy="390525"/>
            <a:chOff x="6572250" y="323850"/>
            <a:chExt cx="247650" cy="390525"/>
          </a:xfrm>
        </xdr:grpSpPr>
        <xdr:sp macro="" textlink="">
          <xdr:nvSpPr>
            <xdr:cNvPr id="87" name="テキスト ボックス 86">
              <a:extLst>
                <a:ext uri="{FF2B5EF4-FFF2-40B4-BE49-F238E27FC236}">
                  <a16:creationId xmlns:a16="http://schemas.microsoft.com/office/drawing/2014/main" id="{00000000-0008-0000-0800-00005700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88" name="テキスト ボックス 87">
              <a:extLst>
                <a:ext uri="{FF2B5EF4-FFF2-40B4-BE49-F238E27FC236}">
                  <a16:creationId xmlns:a16="http://schemas.microsoft.com/office/drawing/2014/main" id="{00000000-0008-0000-0800-00005800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84" name="グループ化 13">
            <a:extLst>
              <a:ext uri="{FF2B5EF4-FFF2-40B4-BE49-F238E27FC236}">
                <a16:creationId xmlns:a16="http://schemas.microsoft.com/office/drawing/2014/main" id="{00000000-0008-0000-0800-000054000000}"/>
              </a:ext>
            </a:extLst>
          </xdr:cNvPr>
          <xdr:cNvGrpSpPr>
            <a:grpSpLocks/>
          </xdr:cNvGrpSpPr>
        </xdr:nvGrpSpPr>
        <xdr:grpSpPr bwMode="auto">
          <a:xfrm>
            <a:off x="5200650" y="457200"/>
            <a:ext cx="495300" cy="342900"/>
            <a:chOff x="5638800" y="295275"/>
            <a:chExt cx="495300" cy="342900"/>
          </a:xfrm>
        </xdr:grpSpPr>
        <xdr:sp macro="" textlink="">
          <xdr:nvSpPr>
            <xdr:cNvPr id="85" name="テキスト ボックス 84">
              <a:extLst>
                <a:ext uri="{FF2B5EF4-FFF2-40B4-BE49-F238E27FC236}">
                  <a16:creationId xmlns:a16="http://schemas.microsoft.com/office/drawing/2014/main" id="{00000000-0008-0000-0800-000055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86" name="テキスト ボックス 85">
              <a:extLst>
                <a:ext uri="{FF2B5EF4-FFF2-40B4-BE49-F238E27FC236}">
                  <a16:creationId xmlns:a16="http://schemas.microsoft.com/office/drawing/2014/main" id="{00000000-0008-0000-0800-000056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editAs="absolute">
    <xdr:from>
      <xdr:col>73</xdr:col>
      <xdr:colOff>38100</xdr:colOff>
      <xdr:row>25</xdr:row>
      <xdr:rowOff>66675</xdr:rowOff>
    </xdr:from>
    <xdr:to>
      <xdr:col>78</xdr:col>
      <xdr:colOff>47625</xdr:colOff>
      <xdr:row>29</xdr:row>
      <xdr:rowOff>57150</xdr:rowOff>
    </xdr:to>
    <xdr:grpSp>
      <xdr:nvGrpSpPr>
        <xdr:cNvPr id="89" name="グループ化 193">
          <a:extLst>
            <a:ext uri="{FF2B5EF4-FFF2-40B4-BE49-F238E27FC236}">
              <a16:creationId xmlns:a16="http://schemas.microsoft.com/office/drawing/2014/main" id="{00000000-0008-0000-0800-000059000000}"/>
            </a:ext>
          </a:extLst>
        </xdr:cNvPr>
        <xdr:cNvGrpSpPr>
          <a:grpSpLocks/>
        </xdr:cNvGrpSpPr>
      </xdr:nvGrpSpPr>
      <xdr:grpSpPr bwMode="auto">
        <a:xfrm>
          <a:off x="6991350" y="3676650"/>
          <a:ext cx="485775" cy="409575"/>
          <a:chOff x="5200650" y="409575"/>
          <a:chExt cx="495300" cy="390525"/>
        </a:xfrm>
      </xdr:grpSpPr>
      <xdr:grpSp>
        <xdr:nvGrpSpPr>
          <xdr:cNvPr id="90" name="グループ化 12">
            <a:extLst>
              <a:ext uri="{FF2B5EF4-FFF2-40B4-BE49-F238E27FC236}">
                <a16:creationId xmlns:a16="http://schemas.microsoft.com/office/drawing/2014/main" id="{00000000-0008-0000-0800-00005A000000}"/>
              </a:ext>
            </a:extLst>
          </xdr:cNvPr>
          <xdr:cNvGrpSpPr>
            <a:grpSpLocks/>
          </xdr:cNvGrpSpPr>
        </xdr:nvGrpSpPr>
        <xdr:grpSpPr bwMode="auto">
          <a:xfrm>
            <a:off x="5324475" y="409575"/>
            <a:ext cx="247650" cy="390525"/>
            <a:chOff x="6572250" y="323850"/>
            <a:chExt cx="247650" cy="390525"/>
          </a:xfrm>
        </xdr:grpSpPr>
        <xdr:sp macro="" textlink="">
          <xdr:nvSpPr>
            <xdr:cNvPr id="94" name="テキスト ボックス 93">
              <a:extLst>
                <a:ext uri="{FF2B5EF4-FFF2-40B4-BE49-F238E27FC236}">
                  <a16:creationId xmlns:a16="http://schemas.microsoft.com/office/drawing/2014/main" id="{00000000-0008-0000-0800-00005E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95" name="テキスト ボックス 94">
              <a:extLst>
                <a:ext uri="{FF2B5EF4-FFF2-40B4-BE49-F238E27FC236}">
                  <a16:creationId xmlns:a16="http://schemas.microsoft.com/office/drawing/2014/main" id="{00000000-0008-0000-0800-00005F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91" name="グループ化 13">
            <a:extLst>
              <a:ext uri="{FF2B5EF4-FFF2-40B4-BE49-F238E27FC236}">
                <a16:creationId xmlns:a16="http://schemas.microsoft.com/office/drawing/2014/main" id="{00000000-0008-0000-0800-00005B000000}"/>
              </a:ext>
            </a:extLst>
          </xdr:cNvPr>
          <xdr:cNvGrpSpPr>
            <a:grpSpLocks/>
          </xdr:cNvGrpSpPr>
        </xdr:nvGrpSpPr>
        <xdr:grpSpPr bwMode="auto">
          <a:xfrm>
            <a:off x="5200650" y="457200"/>
            <a:ext cx="495300" cy="342900"/>
            <a:chOff x="5638800" y="295275"/>
            <a:chExt cx="495300" cy="342900"/>
          </a:xfrm>
        </xdr:grpSpPr>
        <xdr:sp macro="" textlink="">
          <xdr:nvSpPr>
            <xdr:cNvPr id="92" name="テキスト ボックス 91">
              <a:extLst>
                <a:ext uri="{FF2B5EF4-FFF2-40B4-BE49-F238E27FC236}">
                  <a16:creationId xmlns:a16="http://schemas.microsoft.com/office/drawing/2014/main" id="{00000000-0008-0000-0800-00005C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93" name="テキスト ボックス 92">
              <a:extLst>
                <a:ext uri="{FF2B5EF4-FFF2-40B4-BE49-F238E27FC236}">
                  <a16:creationId xmlns:a16="http://schemas.microsoft.com/office/drawing/2014/main" id="{00000000-0008-0000-0800-00005D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editAs="absolute">
    <xdr:from>
      <xdr:col>22</xdr:col>
      <xdr:colOff>38100</xdr:colOff>
      <xdr:row>30</xdr:row>
      <xdr:rowOff>66675</xdr:rowOff>
    </xdr:from>
    <xdr:to>
      <xdr:col>27</xdr:col>
      <xdr:colOff>38100</xdr:colOff>
      <xdr:row>34</xdr:row>
      <xdr:rowOff>47625</xdr:rowOff>
    </xdr:to>
    <xdr:grpSp>
      <xdr:nvGrpSpPr>
        <xdr:cNvPr id="96" name="グループ化 201">
          <a:extLst>
            <a:ext uri="{FF2B5EF4-FFF2-40B4-BE49-F238E27FC236}">
              <a16:creationId xmlns:a16="http://schemas.microsoft.com/office/drawing/2014/main" id="{00000000-0008-0000-0800-000060000000}"/>
            </a:ext>
          </a:extLst>
        </xdr:cNvPr>
        <xdr:cNvGrpSpPr>
          <a:grpSpLocks/>
        </xdr:cNvGrpSpPr>
      </xdr:nvGrpSpPr>
      <xdr:grpSpPr bwMode="auto">
        <a:xfrm>
          <a:off x="2133600" y="4200525"/>
          <a:ext cx="476250" cy="400050"/>
          <a:chOff x="5200650" y="409575"/>
          <a:chExt cx="495313" cy="390525"/>
        </a:xfrm>
      </xdr:grpSpPr>
      <xdr:grpSp>
        <xdr:nvGrpSpPr>
          <xdr:cNvPr id="97" name="グループ化 12">
            <a:extLst>
              <a:ext uri="{FF2B5EF4-FFF2-40B4-BE49-F238E27FC236}">
                <a16:creationId xmlns:a16="http://schemas.microsoft.com/office/drawing/2014/main" id="{00000000-0008-0000-0800-000061000000}"/>
              </a:ext>
            </a:extLst>
          </xdr:cNvPr>
          <xdr:cNvGrpSpPr>
            <a:grpSpLocks/>
          </xdr:cNvGrpSpPr>
        </xdr:nvGrpSpPr>
        <xdr:grpSpPr bwMode="auto">
          <a:xfrm>
            <a:off x="5324475" y="409575"/>
            <a:ext cx="247650" cy="390525"/>
            <a:chOff x="6572250" y="323850"/>
            <a:chExt cx="247650" cy="390525"/>
          </a:xfrm>
        </xdr:grpSpPr>
        <xdr:sp macro="" textlink="">
          <xdr:nvSpPr>
            <xdr:cNvPr id="101" name="テキスト ボックス 100">
              <a:extLst>
                <a:ext uri="{FF2B5EF4-FFF2-40B4-BE49-F238E27FC236}">
                  <a16:creationId xmlns:a16="http://schemas.microsoft.com/office/drawing/2014/main" id="{00000000-0008-0000-0800-000065000000}"/>
                </a:ext>
              </a:extLst>
            </xdr:cNvPr>
            <xdr:cNvSpPr txBox="1"/>
          </xdr:nvSpPr>
          <xdr:spPr>
            <a:xfrm rot="5400000">
              <a:off x="6635340" y="255811"/>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2" name="テキスト ボックス 101">
              <a:extLst>
                <a:ext uri="{FF2B5EF4-FFF2-40B4-BE49-F238E27FC236}">
                  <a16:creationId xmlns:a16="http://schemas.microsoft.com/office/drawing/2014/main" id="{00000000-0008-0000-0800-000066000000}"/>
                </a:ext>
              </a:extLst>
            </xdr:cNvPr>
            <xdr:cNvSpPr txBox="1"/>
          </xdr:nvSpPr>
          <xdr:spPr>
            <a:xfrm rot="16200000">
              <a:off x="6635340" y="534757"/>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98" name="グループ化 13">
            <a:extLst>
              <a:ext uri="{FF2B5EF4-FFF2-40B4-BE49-F238E27FC236}">
                <a16:creationId xmlns:a16="http://schemas.microsoft.com/office/drawing/2014/main" id="{00000000-0008-0000-0800-000062000000}"/>
              </a:ext>
            </a:extLst>
          </xdr:cNvPr>
          <xdr:cNvGrpSpPr>
            <a:grpSpLocks/>
          </xdr:cNvGrpSpPr>
        </xdr:nvGrpSpPr>
        <xdr:grpSpPr bwMode="auto">
          <a:xfrm>
            <a:off x="5200650" y="457200"/>
            <a:ext cx="495313" cy="342900"/>
            <a:chOff x="5638800" y="295275"/>
            <a:chExt cx="495313" cy="342900"/>
          </a:xfrm>
        </xdr:grpSpPr>
        <xdr:sp macro="" textlink="">
          <xdr:nvSpPr>
            <xdr:cNvPr id="99" name="テキスト ボックス 98">
              <a:extLst>
                <a:ext uri="{FF2B5EF4-FFF2-40B4-BE49-F238E27FC236}">
                  <a16:creationId xmlns:a16="http://schemas.microsoft.com/office/drawing/2014/main" id="{00000000-0008-0000-0800-000063000000}"/>
                </a:ext>
              </a:extLst>
            </xdr:cNvPr>
            <xdr:cNvSpPr txBox="1"/>
          </xdr:nvSpPr>
          <xdr:spPr>
            <a:xfrm flipH="1">
              <a:off x="5638800" y="294141"/>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0" name="テキスト ボックス 99">
              <a:extLst>
                <a:ext uri="{FF2B5EF4-FFF2-40B4-BE49-F238E27FC236}">
                  <a16:creationId xmlns:a16="http://schemas.microsoft.com/office/drawing/2014/main" id="{00000000-0008-0000-0800-000064000000}"/>
                </a:ext>
              </a:extLst>
            </xdr:cNvPr>
            <xdr:cNvSpPr txBox="1"/>
          </xdr:nvSpPr>
          <xdr:spPr>
            <a:xfrm>
              <a:off x="5638800" y="405719"/>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editAs="absolute">
    <xdr:from>
      <xdr:col>100</xdr:col>
      <xdr:colOff>57150</xdr:colOff>
      <xdr:row>43</xdr:row>
      <xdr:rowOff>47625</xdr:rowOff>
    </xdr:from>
    <xdr:to>
      <xdr:col>105</xdr:col>
      <xdr:colOff>76200</xdr:colOff>
      <xdr:row>47</xdr:row>
      <xdr:rowOff>38100</xdr:rowOff>
    </xdr:to>
    <xdr:grpSp>
      <xdr:nvGrpSpPr>
        <xdr:cNvPr id="103" name="グループ化 210">
          <a:extLst>
            <a:ext uri="{FF2B5EF4-FFF2-40B4-BE49-F238E27FC236}">
              <a16:creationId xmlns:a16="http://schemas.microsoft.com/office/drawing/2014/main" id="{00000000-0008-0000-0800-000067000000}"/>
            </a:ext>
          </a:extLst>
        </xdr:cNvPr>
        <xdr:cNvGrpSpPr>
          <a:grpSpLocks/>
        </xdr:cNvGrpSpPr>
      </xdr:nvGrpSpPr>
      <xdr:grpSpPr bwMode="auto">
        <a:xfrm>
          <a:off x="9582150" y="5495925"/>
          <a:ext cx="495300" cy="409575"/>
          <a:chOff x="5200650" y="409575"/>
          <a:chExt cx="495300" cy="390525"/>
        </a:xfrm>
      </xdr:grpSpPr>
      <xdr:grpSp>
        <xdr:nvGrpSpPr>
          <xdr:cNvPr id="104" name="グループ化 12">
            <a:extLst>
              <a:ext uri="{FF2B5EF4-FFF2-40B4-BE49-F238E27FC236}">
                <a16:creationId xmlns:a16="http://schemas.microsoft.com/office/drawing/2014/main" id="{00000000-0008-0000-0800-000068000000}"/>
              </a:ext>
            </a:extLst>
          </xdr:cNvPr>
          <xdr:cNvGrpSpPr>
            <a:grpSpLocks/>
          </xdr:cNvGrpSpPr>
        </xdr:nvGrpSpPr>
        <xdr:grpSpPr bwMode="auto">
          <a:xfrm>
            <a:off x="5324475" y="409575"/>
            <a:ext cx="247650" cy="390525"/>
            <a:chOff x="6572250" y="323850"/>
            <a:chExt cx="247650" cy="390525"/>
          </a:xfrm>
        </xdr:grpSpPr>
        <xdr:sp macro="" textlink="">
          <xdr:nvSpPr>
            <xdr:cNvPr id="108" name="テキスト ボックス 107">
              <a:extLst>
                <a:ext uri="{FF2B5EF4-FFF2-40B4-BE49-F238E27FC236}">
                  <a16:creationId xmlns:a16="http://schemas.microsoft.com/office/drawing/2014/main" id="{00000000-0008-0000-0800-00006C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9" name="テキスト ボックス 108">
              <a:extLst>
                <a:ext uri="{FF2B5EF4-FFF2-40B4-BE49-F238E27FC236}">
                  <a16:creationId xmlns:a16="http://schemas.microsoft.com/office/drawing/2014/main" id="{00000000-0008-0000-0800-00006D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05" name="グループ化 13">
            <a:extLst>
              <a:ext uri="{FF2B5EF4-FFF2-40B4-BE49-F238E27FC236}">
                <a16:creationId xmlns:a16="http://schemas.microsoft.com/office/drawing/2014/main" id="{00000000-0008-0000-0800-000069000000}"/>
              </a:ext>
            </a:extLst>
          </xdr:cNvPr>
          <xdr:cNvGrpSpPr>
            <a:grpSpLocks/>
          </xdr:cNvGrpSpPr>
        </xdr:nvGrpSpPr>
        <xdr:grpSpPr bwMode="auto">
          <a:xfrm>
            <a:off x="5200650" y="457200"/>
            <a:ext cx="495300" cy="342900"/>
            <a:chOff x="5638800" y="295275"/>
            <a:chExt cx="495300" cy="342900"/>
          </a:xfrm>
        </xdr:grpSpPr>
        <xdr:sp macro="" textlink="">
          <xdr:nvSpPr>
            <xdr:cNvPr id="106" name="テキスト ボックス 105">
              <a:extLst>
                <a:ext uri="{FF2B5EF4-FFF2-40B4-BE49-F238E27FC236}">
                  <a16:creationId xmlns:a16="http://schemas.microsoft.com/office/drawing/2014/main" id="{00000000-0008-0000-0800-00006A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7" name="テキスト ボックス 106">
              <a:extLst>
                <a:ext uri="{FF2B5EF4-FFF2-40B4-BE49-F238E27FC236}">
                  <a16:creationId xmlns:a16="http://schemas.microsoft.com/office/drawing/2014/main" id="{00000000-0008-0000-0800-00006B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66675</xdr:colOff>
      <xdr:row>48</xdr:row>
      <xdr:rowOff>66675</xdr:rowOff>
    </xdr:from>
    <xdr:to>
      <xdr:col>51</xdr:col>
      <xdr:colOff>85725</xdr:colOff>
      <xdr:row>52</xdr:row>
      <xdr:rowOff>47625</xdr:rowOff>
    </xdr:to>
    <xdr:grpSp>
      <xdr:nvGrpSpPr>
        <xdr:cNvPr id="110" name="グループ化 223">
          <a:extLst>
            <a:ext uri="{FF2B5EF4-FFF2-40B4-BE49-F238E27FC236}">
              <a16:creationId xmlns:a16="http://schemas.microsoft.com/office/drawing/2014/main" id="{00000000-0008-0000-0800-00006E000000}"/>
            </a:ext>
          </a:extLst>
        </xdr:cNvPr>
        <xdr:cNvGrpSpPr>
          <a:grpSpLocks/>
        </xdr:cNvGrpSpPr>
      </xdr:nvGrpSpPr>
      <xdr:grpSpPr bwMode="auto">
        <a:xfrm>
          <a:off x="4448175" y="6038850"/>
          <a:ext cx="495300" cy="400050"/>
          <a:chOff x="5200650" y="409575"/>
          <a:chExt cx="495300" cy="390525"/>
        </a:xfrm>
      </xdr:grpSpPr>
      <xdr:grpSp>
        <xdr:nvGrpSpPr>
          <xdr:cNvPr id="111" name="グループ化 12">
            <a:extLst>
              <a:ext uri="{FF2B5EF4-FFF2-40B4-BE49-F238E27FC236}">
                <a16:creationId xmlns:a16="http://schemas.microsoft.com/office/drawing/2014/main" id="{00000000-0008-0000-0800-00006F000000}"/>
              </a:ext>
            </a:extLst>
          </xdr:cNvPr>
          <xdr:cNvGrpSpPr>
            <a:grpSpLocks/>
          </xdr:cNvGrpSpPr>
        </xdr:nvGrpSpPr>
        <xdr:grpSpPr bwMode="auto">
          <a:xfrm>
            <a:off x="5324475" y="409575"/>
            <a:ext cx="247650" cy="390525"/>
            <a:chOff x="6572250" y="323850"/>
            <a:chExt cx="247650" cy="390525"/>
          </a:xfrm>
        </xdr:grpSpPr>
        <xdr:sp macro="" textlink="">
          <xdr:nvSpPr>
            <xdr:cNvPr id="115" name="テキスト ボックス 114">
              <a:extLst>
                <a:ext uri="{FF2B5EF4-FFF2-40B4-BE49-F238E27FC236}">
                  <a16:creationId xmlns:a16="http://schemas.microsoft.com/office/drawing/2014/main" id="{00000000-0008-0000-0800-000073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16" name="テキスト ボックス 115">
              <a:extLst>
                <a:ext uri="{FF2B5EF4-FFF2-40B4-BE49-F238E27FC236}">
                  <a16:creationId xmlns:a16="http://schemas.microsoft.com/office/drawing/2014/main" id="{00000000-0008-0000-0800-000074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12" name="グループ化 13">
            <a:extLst>
              <a:ext uri="{FF2B5EF4-FFF2-40B4-BE49-F238E27FC236}">
                <a16:creationId xmlns:a16="http://schemas.microsoft.com/office/drawing/2014/main" id="{00000000-0008-0000-0800-000070000000}"/>
              </a:ext>
            </a:extLst>
          </xdr:cNvPr>
          <xdr:cNvGrpSpPr>
            <a:grpSpLocks/>
          </xdr:cNvGrpSpPr>
        </xdr:nvGrpSpPr>
        <xdr:grpSpPr bwMode="auto">
          <a:xfrm>
            <a:off x="5200650" y="457200"/>
            <a:ext cx="495300" cy="342900"/>
            <a:chOff x="5638800" y="295275"/>
            <a:chExt cx="495300" cy="342900"/>
          </a:xfrm>
        </xdr:grpSpPr>
        <xdr:sp macro="" textlink="">
          <xdr:nvSpPr>
            <xdr:cNvPr id="113" name="テキスト ボックス 112">
              <a:extLst>
                <a:ext uri="{FF2B5EF4-FFF2-40B4-BE49-F238E27FC236}">
                  <a16:creationId xmlns:a16="http://schemas.microsoft.com/office/drawing/2014/main" id="{00000000-0008-0000-0800-000071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14" name="テキスト ボックス 113">
              <a:extLst>
                <a:ext uri="{FF2B5EF4-FFF2-40B4-BE49-F238E27FC236}">
                  <a16:creationId xmlns:a16="http://schemas.microsoft.com/office/drawing/2014/main" id="{00000000-0008-0000-0800-000072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48</xdr:row>
      <xdr:rowOff>57150</xdr:rowOff>
    </xdr:from>
    <xdr:to>
      <xdr:col>105</xdr:col>
      <xdr:colOff>66675</xdr:colOff>
      <xdr:row>52</xdr:row>
      <xdr:rowOff>47625</xdr:rowOff>
    </xdr:to>
    <xdr:grpSp>
      <xdr:nvGrpSpPr>
        <xdr:cNvPr id="117" name="グループ化 230">
          <a:extLst>
            <a:ext uri="{FF2B5EF4-FFF2-40B4-BE49-F238E27FC236}">
              <a16:creationId xmlns:a16="http://schemas.microsoft.com/office/drawing/2014/main" id="{00000000-0008-0000-0800-000075000000}"/>
            </a:ext>
          </a:extLst>
        </xdr:cNvPr>
        <xdr:cNvGrpSpPr>
          <a:grpSpLocks/>
        </xdr:cNvGrpSpPr>
      </xdr:nvGrpSpPr>
      <xdr:grpSpPr bwMode="auto">
        <a:xfrm>
          <a:off x="9572625" y="6029325"/>
          <a:ext cx="495300" cy="409575"/>
          <a:chOff x="5200650" y="409575"/>
          <a:chExt cx="495300" cy="390525"/>
        </a:xfrm>
      </xdr:grpSpPr>
      <xdr:grpSp>
        <xdr:nvGrpSpPr>
          <xdr:cNvPr id="118" name="グループ化 12">
            <a:extLst>
              <a:ext uri="{FF2B5EF4-FFF2-40B4-BE49-F238E27FC236}">
                <a16:creationId xmlns:a16="http://schemas.microsoft.com/office/drawing/2014/main" id="{00000000-0008-0000-0800-000076000000}"/>
              </a:ext>
            </a:extLst>
          </xdr:cNvPr>
          <xdr:cNvGrpSpPr>
            <a:grpSpLocks/>
          </xdr:cNvGrpSpPr>
        </xdr:nvGrpSpPr>
        <xdr:grpSpPr bwMode="auto">
          <a:xfrm>
            <a:off x="5324475" y="409575"/>
            <a:ext cx="247650" cy="390525"/>
            <a:chOff x="6572250" y="323850"/>
            <a:chExt cx="247650" cy="390525"/>
          </a:xfrm>
        </xdr:grpSpPr>
        <xdr:sp macro="" textlink="">
          <xdr:nvSpPr>
            <xdr:cNvPr id="122" name="テキスト ボックス 121">
              <a:extLst>
                <a:ext uri="{FF2B5EF4-FFF2-40B4-BE49-F238E27FC236}">
                  <a16:creationId xmlns:a16="http://schemas.microsoft.com/office/drawing/2014/main" id="{00000000-0008-0000-0800-00007A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3" name="テキスト ボックス 122">
              <a:extLst>
                <a:ext uri="{FF2B5EF4-FFF2-40B4-BE49-F238E27FC236}">
                  <a16:creationId xmlns:a16="http://schemas.microsoft.com/office/drawing/2014/main" id="{00000000-0008-0000-0800-00007B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19" name="グループ化 13">
            <a:extLst>
              <a:ext uri="{FF2B5EF4-FFF2-40B4-BE49-F238E27FC236}">
                <a16:creationId xmlns:a16="http://schemas.microsoft.com/office/drawing/2014/main" id="{00000000-0008-0000-0800-000077000000}"/>
              </a:ext>
            </a:extLst>
          </xdr:cNvPr>
          <xdr:cNvGrpSpPr>
            <a:grpSpLocks/>
          </xdr:cNvGrpSpPr>
        </xdr:nvGrpSpPr>
        <xdr:grpSpPr bwMode="auto">
          <a:xfrm>
            <a:off x="5200650" y="457200"/>
            <a:ext cx="495300" cy="342900"/>
            <a:chOff x="5638800" y="295275"/>
            <a:chExt cx="495300" cy="342900"/>
          </a:xfrm>
        </xdr:grpSpPr>
        <xdr:sp macro="" textlink="">
          <xdr:nvSpPr>
            <xdr:cNvPr id="120" name="テキスト ボックス 119">
              <a:extLst>
                <a:ext uri="{FF2B5EF4-FFF2-40B4-BE49-F238E27FC236}">
                  <a16:creationId xmlns:a16="http://schemas.microsoft.com/office/drawing/2014/main" id="{00000000-0008-0000-0800-000078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1" name="テキスト ボックス 120">
              <a:extLst>
                <a:ext uri="{FF2B5EF4-FFF2-40B4-BE49-F238E27FC236}">
                  <a16:creationId xmlns:a16="http://schemas.microsoft.com/office/drawing/2014/main" id="{00000000-0008-0000-0800-000079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53</xdr:row>
      <xdr:rowOff>47625</xdr:rowOff>
    </xdr:from>
    <xdr:to>
      <xdr:col>51</xdr:col>
      <xdr:colOff>76200</xdr:colOff>
      <xdr:row>57</xdr:row>
      <xdr:rowOff>28575</xdr:rowOff>
    </xdr:to>
    <xdr:grpSp>
      <xdr:nvGrpSpPr>
        <xdr:cNvPr id="124" name="グループ化 237">
          <a:extLst>
            <a:ext uri="{FF2B5EF4-FFF2-40B4-BE49-F238E27FC236}">
              <a16:creationId xmlns:a16="http://schemas.microsoft.com/office/drawing/2014/main" id="{00000000-0008-0000-0800-00007C000000}"/>
            </a:ext>
          </a:extLst>
        </xdr:cNvPr>
        <xdr:cNvGrpSpPr>
          <a:grpSpLocks/>
        </xdr:cNvGrpSpPr>
      </xdr:nvGrpSpPr>
      <xdr:grpSpPr bwMode="auto">
        <a:xfrm>
          <a:off x="4438650" y="6543675"/>
          <a:ext cx="495300" cy="400050"/>
          <a:chOff x="5200650" y="409575"/>
          <a:chExt cx="495300" cy="390525"/>
        </a:xfrm>
      </xdr:grpSpPr>
      <xdr:grpSp>
        <xdr:nvGrpSpPr>
          <xdr:cNvPr id="125" name="グループ化 12">
            <a:extLst>
              <a:ext uri="{FF2B5EF4-FFF2-40B4-BE49-F238E27FC236}">
                <a16:creationId xmlns:a16="http://schemas.microsoft.com/office/drawing/2014/main" id="{00000000-0008-0000-0800-00007D000000}"/>
              </a:ext>
            </a:extLst>
          </xdr:cNvPr>
          <xdr:cNvGrpSpPr>
            <a:grpSpLocks/>
          </xdr:cNvGrpSpPr>
        </xdr:nvGrpSpPr>
        <xdr:grpSpPr bwMode="auto">
          <a:xfrm>
            <a:off x="5324475" y="409575"/>
            <a:ext cx="247650" cy="390525"/>
            <a:chOff x="6572250" y="323850"/>
            <a:chExt cx="247650" cy="390525"/>
          </a:xfrm>
        </xdr:grpSpPr>
        <xdr:sp macro="" textlink="">
          <xdr:nvSpPr>
            <xdr:cNvPr id="129" name="テキスト ボックス 128">
              <a:extLst>
                <a:ext uri="{FF2B5EF4-FFF2-40B4-BE49-F238E27FC236}">
                  <a16:creationId xmlns:a16="http://schemas.microsoft.com/office/drawing/2014/main" id="{00000000-0008-0000-0800-000081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0" name="テキスト ボックス 129">
              <a:extLst>
                <a:ext uri="{FF2B5EF4-FFF2-40B4-BE49-F238E27FC236}">
                  <a16:creationId xmlns:a16="http://schemas.microsoft.com/office/drawing/2014/main" id="{00000000-0008-0000-0800-000082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26" name="グループ化 13">
            <a:extLst>
              <a:ext uri="{FF2B5EF4-FFF2-40B4-BE49-F238E27FC236}">
                <a16:creationId xmlns:a16="http://schemas.microsoft.com/office/drawing/2014/main" id="{00000000-0008-0000-0800-00007E000000}"/>
              </a:ext>
            </a:extLst>
          </xdr:cNvPr>
          <xdr:cNvGrpSpPr>
            <a:grpSpLocks/>
          </xdr:cNvGrpSpPr>
        </xdr:nvGrpSpPr>
        <xdr:grpSpPr bwMode="auto">
          <a:xfrm>
            <a:off x="5200650" y="457200"/>
            <a:ext cx="495300" cy="342900"/>
            <a:chOff x="5638800" y="295275"/>
            <a:chExt cx="495300" cy="342900"/>
          </a:xfrm>
        </xdr:grpSpPr>
        <xdr:sp macro="" textlink="">
          <xdr:nvSpPr>
            <xdr:cNvPr id="127" name="テキスト ボックス 126">
              <a:extLst>
                <a:ext uri="{FF2B5EF4-FFF2-40B4-BE49-F238E27FC236}">
                  <a16:creationId xmlns:a16="http://schemas.microsoft.com/office/drawing/2014/main" id="{00000000-0008-0000-0800-00007F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8" name="テキスト ボックス 127">
              <a:extLst>
                <a:ext uri="{FF2B5EF4-FFF2-40B4-BE49-F238E27FC236}">
                  <a16:creationId xmlns:a16="http://schemas.microsoft.com/office/drawing/2014/main" id="{00000000-0008-0000-0800-000080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58</xdr:row>
      <xdr:rowOff>47625</xdr:rowOff>
    </xdr:from>
    <xdr:to>
      <xdr:col>51</xdr:col>
      <xdr:colOff>76200</xdr:colOff>
      <xdr:row>62</xdr:row>
      <xdr:rowOff>38100</xdr:rowOff>
    </xdr:to>
    <xdr:grpSp>
      <xdr:nvGrpSpPr>
        <xdr:cNvPr id="131" name="グループ化 244">
          <a:extLst>
            <a:ext uri="{FF2B5EF4-FFF2-40B4-BE49-F238E27FC236}">
              <a16:creationId xmlns:a16="http://schemas.microsoft.com/office/drawing/2014/main" id="{00000000-0008-0000-0800-000083000000}"/>
            </a:ext>
          </a:extLst>
        </xdr:cNvPr>
        <xdr:cNvGrpSpPr>
          <a:grpSpLocks/>
        </xdr:cNvGrpSpPr>
      </xdr:nvGrpSpPr>
      <xdr:grpSpPr bwMode="auto">
        <a:xfrm>
          <a:off x="4438650" y="7067550"/>
          <a:ext cx="495300" cy="409575"/>
          <a:chOff x="5200650" y="409575"/>
          <a:chExt cx="495300" cy="390525"/>
        </a:xfrm>
      </xdr:grpSpPr>
      <xdr:grpSp>
        <xdr:nvGrpSpPr>
          <xdr:cNvPr id="132" name="グループ化 12">
            <a:extLst>
              <a:ext uri="{FF2B5EF4-FFF2-40B4-BE49-F238E27FC236}">
                <a16:creationId xmlns:a16="http://schemas.microsoft.com/office/drawing/2014/main" id="{00000000-0008-0000-0800-000084000000}"/>
              </a:ext>
            </a:extLst>
          </xdr:cNvPr>
          <xdr:cNvGrpSpPr>
            <a:grpSpLocks/>
          </xdr:cNvGrpSpPr>
        </xdr:nvGrpSpPr>
        <xdr:grpSpPr bwMode="auto">
          <a:xfrm>
            <a:off x="5324475" y="409575"/>
            <a:ext cx="247650" cy="390525"/>
            <a:chOff x="6572250" y="323850"/>
            <a:chExt cx="247650" cy="390525"/>
          </a:xfrm>
        </xdr:grpSpPr>
        <xdr:sp macro="" textlink="">
          <xdr:nvSpPr>
            <xdr:cNvPr id="136" name="テキスト ボックス 135">
              <a:extLst>
                <a:ext uri="{FF2B5EF4-FFF2-40B4-BE49-F238E27FC236}">
                  <a16:creationId xmlns:a16="http://schemas.microsoft.com/office/drawing/2014/main" id="{00000000-0008-0000-0800-000088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7" name="テキスト ボックス 136">
              <a:extLst>
                <a:ext uri="{FF2B5EF4-FFF2-40B4-BE49-F238E27FC236}">
                  <a16:creationId xmlns:a16="http://schemas.microsoft.com/office/drawing/2014/main" id="{00000000-0008-0000-0800-000089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33" name="グループ化 13">
            <a:extLst>
              <a:ext uri="{FF2B5EF4-FFF2-40B4-BE49-F238E27FC236}">
                <a16:creationId xmlns:a16="http://schemas.microsoft.com/office/drawing/2014/main" id="{00000000-0008-0000-0800-000085000000}"/>
              </a:ext>
            </a:extLst>
          </xdr:cNvPr>
          <xdr:cNvGrpSpPr>
            <a:grpSpLocks/>
          </xdr:cNvGrpSpPr>
        </xdr:nvGrpSpPr>
        <xdr:grpSpPr bwMode="auto">
          <a:xfrm>
            <a:off x="5200650" y="457200"/>
            <a:ext cx="495300" cy="342900"/>
            <a:chOff x="5638800" y="295275"/>
            <a:chExt cx="495300" cy="342900"/>
          </a:xfrm>
        </xdr:grpSpPr>
        <xdr:sp macro="" textlink="">
          <xdr:nvSpPr>
            <xdr:cNvPr id="134" name="テキスト ボックス 133">
              <a:extLst>
                <a:ext uri="{FF2B5EF4-FFF2-40B4-BE49-F238E27FC236}">
                  <a16:creationId xmlns:a16="http://schemas.microsoft.com/office/drawing/2014/main" id="{00000000-0008-0000-0800-000086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35" name="テキスト ボックス 134">
              <a:extLst>
                <a:ext uri="{FF2B5EF4-FFF2-40B4-BE49-F238E27FC236}">
                  <a16:creationId xmlns:a16="http://schemas.microsoft.com/office/drawing/2014/main" id="{00000000-0008-0000-0800-000087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38100</xdr:colOff>
      <xdr:row>58</xdr:row>
      <xdr:rowOff>47625</xdr:rowOff>
    </xdr:from>
    <xdr:to>
      <xdr:col>105</xdr:col>
      <xdr:colOff>57150</xdr:colOff>
      <xdr:row>62</xdr:row>
      <xdr:rowOff>38100</xdr:rowOff>
    </xdr:to>
    <xdr:grpSp>
      <xdr:nvGrpSpPr>
        <xdr:cNvPr id="138" name="グループ化 251">
          <a:extLst>
            <a:ext uri="{FF2B5EF4-FFF2-40B4-BE49-F238E27FC236}">
              <a16:creationId xmlns:a16="http://schemas.microsoft.com/office/drawing/2014/main" id="{00000000-0008-0000-0800-00008A000000}"/>
            </a:ext>
          </a:extLst>
        </xdr:cNvPr>
        <xdr:cNvGrpSpPr>
          <a:grpSpLocks/>
        </xdr:cNvGrpSpPr>
      </xdr:nvGrpSpPr>
      <xdr:grpSpPr bwMode="auto">
        <a:xfrm>
          <a:off x="9563100" y="7067550"/>
          <a:ext cx="495300" cy="409575"/>
          <a:chOff x="5200650" y="409575"/>
          <a:chExt cx="495300" cy="390525"/>
        </a:xfrm>
      </xdr:grpSpPr>
      <xdr:grpSp>
        <xdr:nvGrpSpPr>
          <xdr:cNvPr id="139" name="グループ化 12">
            <a:extLst>
              <a:ext uri="{FF2B5EF4-FFF2-40B4-BE49-F238E27FC236}">
                <a16:creationId xmlns:a16="http://schemas.microsoft.com/office/drawing/2014/main" id="{00000000-0008-0000-0800-00008B000000}"/>
              </a:ext>
            </a:extLst>
          </xdr:cNvPr>
          <xdr:cNvGrpSpPr>
            <a:grpSpLocks/>
          </xdr:cNvGrpSpPr>
        </xdr:nvGrpSpPr>
        <xdr:grpSpPr bwMode="auto">
          <a:xfrm>
            <a:off x="5324475" y="409575"/>
            <a:ext cx="247650" cy="390525"/>
            <a:chOff x="6572250" y="323850"/>
            <a:chExt cx="247650" cy="390525"/>
          </a:xfrm>
        </xdr:grpSpPr>
        <xdr:sp macro="" textlink="">
          <xdr:nvSpPr>
            <xdr:cNvPr id="143" name="テキスト ボックス 142">
              <a:extLst>
                <a:ext uri="{FF2B5EF4-FFF2-40B4-BE49-F238E27FC236}">
                  <a16:creationId xmlns:a16="http://schemas.microsoft.com/office/drawing/2014/main" id="{00000000-0008-0000-0800-00008F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44" name="テキスト ボックス 143">
              <a:extLst>
                <a:ext uri="{FF2B5EF4-FFF2-40B4-BE49-F238E27FC236}">
                  <a16:creationId xmlns:a16="http://schemas.microsoft.com/office/drawing/2014/main" id="{00000000-0008-0000-0800-000090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40" name="グループ化 13">
            <a:extLst>
              <a:ext uri="{FF2B5EF4-FFF2-40B4-BE49-F238E27FC236}">
                <a16:creationId xmlns:a16="http://schemas.microsoft.com/office/drawing/2014/main" id="{00000000-0008-0000-0800-00008C000000}"/>
              </a:ext>
            </a:extLst>
          </xdr:cNvPr>
          <xdr:cNvGrpSpPr>
            <a:grpSpLocks/>
          </xdr:cNvGrpSpPr>
        </xdr:nvGrpSpPr>
        <xdr:grpSpPr bwMode="auto">
          <a:xfrm>
            <a:off x="5200650" y="457200"/>
            <a:ext cx="495300" cy="342900"/>
            <a:chOff x="5638800" y="295275"/>
            <a:chExt cx="495300" cy="342900"/>
          </a:xfrm>
        </xdr:grpSpPr>
        <xdr:sp macro="" textlink="">
          <xdr:nvSpPr>
            <xdr:cNvPr id="141" name="テキスト ボックス 140">
              <a:extLst>
                <a:ext uri="{FF2B5EF4-FFF2-40B4-BE49-F238E27FC236}">
                  <a16:creationId xmlns:a16="http://schemas.microsoft.com/office/drawing/2014/main" id="{00000000-0008-0000-0800-00008D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2" name="テキスト ボックス 141">
              <a:extLst>
                <a:ext uri="{FF2B5EF4-FFF2-40B4-BE49-F238E27FC236}">
                  <a16:creationId xmlns:a16="http://schemas.microsoft.com/office/drawing/2014/main" id="{00000000-0008-0000-0800-00008E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63</xdr:row>
      <xdr:rowOff>47625</xdr:rowOff>
    </xdr:from>
    <xdr:to>
      <xdr:col>51</xdr:col>
      <xdr:colOff>76200</xdr:colOff>
      <xdr:row>67</xdr:row>
      <xdr:rowOff>38100</xdr:rowOff>
    </xdr:to>
    <xdr:grpSp>
      <xdr:nvGrpSpPr>
        <xdr:cNvPr id="145" name="グループ化 258">
          <a:extLst>
            <a:ext uri="{FF2B5EF4-FFF2-40B4-BE49-F238E27FC236}">
              <a16:creationId xmlns:a16="http://schemas.microsoft.com/office/drawing/2014/main" id="{00000000-0008-0000-0800-000091000000}"/>
            </a:ext>
          </a:extLst>
        </xdr:cNvPr>
        <xdr:cNvGrpSpPr>
          <a:grpSpLocks/>
        </xdr:cNvGrpSpPr>
      </xdr:nvGrpSpPr>
      <xdr:grpSpPr bwMode="auto">
        <a:xfrm>
          <a:off x="4438650" y="7591425"/>
          <a:ext cx="495300" cy="409575"/>
          <a:chOff x="5200650" y="409575"/>
          <a:chExt cx="495300" cy="390525"/>
        </a:xfrm>
      </xdr:grpSpPr>
      <xdr:grpSp>
        <xdr:nvGrpSpPr>
          <xdr:cNvPr id="146" name="グループ化 12">
            <a:extLst>
              <a:ext uri="{FF2B5EF4-FFF2-40B4-BE49-F238E27FC236}">
                <a16:creationId xmlns:a16="http://schemas.microsoft.com/office/drawing/2014/main" id="{00000000-0008-0000-0800-000092000000}"/>
              </a:ext>
            </a:extLst>
          </xdr:cNvPr>
          <xdr:cNvGrpSpPr>
            <a:grpSpLocks/>
          </xdr:cNvGrpSpPr>
        </xdr:nvGrpSpPr>
        <xdr:grpSpPr bwMode="auto">
          <a:xfrm>
            <a:off x="5324475" y="409575"/>
            <a:ext cx="247650" cy="390525"/>
            <a:chOff x="6572250" y="323850"/>
            <a:chExt cx="247650" cy="390525"/>
          </a:xfrm>
        </xdr:grpSpPr>
        <xdr:sp macro="" textlink="">
          <xdr:nvSpPr>
            <xdr:cNvPr id="150" name="テキスト ボックス 149">
              <a:extLst>
                <a:ext uri="{FF2B5EF4-FFF2-40B4-BE49-F238E27FC236}">
                  <a16:creationId xmlns:a16="http://schemas.microsoft.com/office/drawing/2014/main" id="{00000000-0008-0000-0800-000096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1" name="テキスト ボックス 150">
              <a:extLst>
                <a:ext uri="{FF2B5EF4-FFF2-40B4-BE49-F238E27FC236}">
                  <a16:creationId xmlns:a16="http://schemas.microsoft.com/office/drawing/2014/main" id="{00000000-0008-0000-0800-000097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47" name="グループ化 13">
            <a:extLst>
              <a:ext uri="{FF2B5EF4-FFF2-40B4-BE49-F238E27FC236}">
                <a16:creationId xmlns:a16="http://schemas.microsoft.com/office/drawing/2014/main" id="{00000000-0008-0000-0800-000093000000}"/>
              </a:ext>
            </a:extLst>
          </xdr:cNvPr>
          <xdr:cNvGrpSpPr>
            <a:grpSpLocks/>
          </xdr:cNvGrpSpPr>
        </xdr:nvGrpSpPr>
        <xdr:grpSpPr bwMode="auto">
          <a:xfrm>
            <a:off x="5200650" y="457200"/>
            <a:ext cx="495300" cy="342900"/>
            <a:chOff x="5638800" y="295275"/>
            <a:chExt cx="495300" cy="342900"/>
          </a:xfrm>
        </xdr:grpSpPr>
        <xdr:sp macro="" textlink="">
          <xdr:nvSpPr>
            <xdr:cNvPr id="148" name="テキスト ボックス 147">
              <a:extLst>
                <a:ext uri="{FF2B5EF4-FFF2-40B4-BE49-F238E27FC236}">
                  <a16:creationId xmlns:a16="http://schemas.microsoft.com/office/drawing/2014/main" id="{00000000-0008-0000-0800-000094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9" name="テキスト ボックス 148">
              <a:extLst>
                <a:ext uri="{FF2B5EF4-FFF2-40B4-BE49-F238E27FC236}">
                  <a16:creationId xmlns:a16="http://schemas.microsoft.com/office/drawing/2014/main" id="{00000000-0008-0000-0800-000095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63</xdr:row>
      <xdr:rowOff>47625</xdr:rowOff>
    </xdr:from>
    <xdr:to>
      <xdr:col>105</xdr:col>
      <xdr:colOff>66675</xdr:colOff>
      <xdr:row>67</xdr:row>
      <xdr:rowOff>28575</xdr:rowOff>
    </xdr:to>
    <xdr:grpSp>
      <xdr:nvGrpSpPr>
        <xdr:cNvPr id="152" name="グループ化 265">
          <a:extLst>
            <a:ext uri="{FF2B5EF4-FFF2-40B4-BE49-F238E27FC236}">
              <a16:creationId xmlns:a16="http://schemas.microsoft.com/office/drawing/2014/main" id="{00000000-0008-0000-0800-000098000000}"/>
            </a:ext>
          </a:extLst>
        </xdr:cNvPr>
        <xdr:cNvGrpSpPr>
          <a:grpSpLocks/>
        </xdr:cNvGrpSpPr>
      </xdr:nvGrpSpPr>
      <xdr:grpSpPr bwMode="auto">
        <a:xfrm>
          <a:off x="9572625" y="7591425"/>
          <a:ext cx="495300" cy="400050"/>
          <a:chOff x="5200650" y="409575"/>
          <a:chExt cx="495300" cy="390525"/>
        </a:xfrm>
      </xdr:grpSpPr>
      <xdr:grpSp>
        <xdr:nvGrpSpPr>
          <xdr:cNvPr id="153" name="グループ化 12">
            <a:extLst>
              <a:ext uri="{FF2B5EF4-FFF2-40B4-BE49-F238E27FC236}">
                <a16:creationId xmlns:a16="http://schemas.microsoft.com/office/drawing/2014/main" id="{00000000-0008-0000-0800-000099000000}"/>
              </a:ext>
            </a:extLst>
          </xdr:cNvPr>
          <xdr:cNvGrpSpPr>
            <a:grpSpLocks/>
          </xdr:cNvGrpSpPr>
        </xdr:nvGrpSpPr>
        <xdr:grpSpPr bwMode="auto">
          <a:xfrm>
            <a:off x="5324475" y="409575"/>
            <a:ext cx="247650" cy="390525"/>
            <a:chOff x="6572250" y="323850"/>
            <a:chExt cx="247650" cy="390525"/>
          </a:xfrm>
        </xdr:grpSpPr>
        <xdr:sp macro="" textlink="">
          <xdr:nvSpPr>
            <xdr:cNvPr id="157" name="テキスト ボックス 156">
              <a:extLst>
                <a:ext uri="{FF2B5EF4-FFF2-40B4-BE49-F238E27FC236}">
                  <a16:creationId xmlns:a16="http://schemas.microsoft.com/office/drawing/2014/main" id="{00000000-0008-0000-0800-00009D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8" name="テキスト ボックス 157">
              <a:extLst>
                <a:ext uri="{FF2B5EF4-FFF2-40B4-BE49-F238E27FC236}">
                  <a16:creationId xmlns:a16="http://schemas.microsoft.com/office/drawing/2014/main" id="{00000000-0008-0000-0800-00009E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54" name="グループ化 13">
            <a:extLst>
              <a:ext uri="{FF2B5EF4-FFF2-40B4-BE49-F238E27FC236}">
                <a16:creationId xmlns:a16="http://schemas.microsoft.com/office/drawing/2014/main" id="{00000000-0008-0000-0800-00009A000000}"/>
              </a:ext>
            </a:extLst>
          </xdr:cNvPr>
          <xdr:cNvGrpSpPr>
            <a:grpSpLocks/>
          </xdr:cNvGrpSpPr>
        </xdr:nvGrpSpPr>
        <xdr:grpSpPr bwMode="auto">
          <a:xfrm>
            <a:off x="5200650" y="457200"/>
            <a:ext cx="495300" cy="342900"/>
            <a:chOff x="5638800" y="295275"/>
            <a:chExt cx="495300" cy="342900"/>
          </a:xfrm>
        </xdr:grpSpPr>
        <xdr:sp macro="" textlink="">
          <xdr:nvSpPr>
            <xdr:cNvPr id="155" name="テキスト ボックス 154">
              <a:extLst>
                <a:ext uri="{FF2B5EF4-FFF2-40B4-BE49-F238E27FC236}">
                  <a16:creationId xmlns:a16="http://schemas.microsoft.com/office/drawing/2014/main" id="{00000000-0008-0000-0800-00009B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56" name="テキスト ボックス 155">
              <a:extLst>
                <a:ext uri="{FF2B5EF4-FFF2-40B4-BE49-F238E27FC236}">
                  <a16:creationId xmlns:a16="http://schemas.microsoft.com/office/drawing/2014/main" id="{00000000-0008-0000-0800-00009C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68</xdr:row>
      <xdr:rowOff>47625</xdr:rowOff>
    </xdr:from>
    <xdr:to>
      <xdr:col>51</xdr:col>
      <xdr:colOff>76200</xdr:colOff>
      <xdr:row>72</xdr:row>
      <xdr:rowOff>38100</xdr:rowOff>
    </xdr:to>
    <xdr:grpSp>
      <xdr:nvGrpSpPr>
        <xdr:cNvPr id="159" name="グループ化 272">
          <a:extLst>
            <a:ext uri="{FF2B5EF4-FFF2-40B4-BE49-F238E27FC236}">
              <a16:creationId xmlns:a16="http://schemas.microsoft.com/office/drawing/2014/main" id="{00000000-0008-0000-0800-00009F000000}"/>
            </a:ext>
          </a:extLst>
        </xdr:cNvPr>
        <xdr:cNvGrpSpPr>
          <a:grpSpLocks/>
        </xdr:cNvGrpSpPr>
      </xdr:nvGrpSpPr>
      <xdr:grpSpPr bwMode="auto">
        <a:xfrm>
          <a:off x="4438650" y="8115300"/>
          <a:ext cx="495300" cy="409575"/>
          <a:chOff x="5200650" y="409575"/>
          <a:chExt cx="495300" cy="390525"/>
        </a:xfrm>
      </xdr:grpSpPr>
      <xdr:grpSp>
        <xdr:nvGrpSpPr>
          <xdr:cNvPr id="160" name="グループ化 12">
            <a:extLst>
              <a:ext uri="{FF2B5EF4-FFF2-40B4-BE49-F238E27FC236}">
                <a16:creationId xmlns:a16="http://schemas.microsoft.com/office/drawing/2014/main" id="{00000000-0008-0000-0800-0000A0000000}"/>
              </a:ext>
            </a:extLst>
          </xdr:cNvPr>
          <xdr:cNvGrpSpPr>
            <a:grpSpLocks/>
          </xdr:cNvGrpSpPr>
        </xdr:nvGrpSpPr>
        <xdr:grpSpPr bwMode="auto">
          <a:xfrm>
            <a:off x="5324475" y="409575"/>
            <a:ext cx="247650" cy="390525"/>
            <a:chOff x="6572250" y="323850"/>
            <a:chExt cx="247650" cy="390525"/>
          </a:xfrm>
        </xdr:grpSpPr>
        <xdr:sp macro="" textlink="">
          <xdr:nvSpPr>
            <xdr:cNvPr id="164" name="テキスト ボックス 163">
              <a:extLst>
                <a:ext uri="{FF2B5EF4-FFF2-40B4-BE49-F238E27FC236}">
                  <a16:creationId xmlns:a16="http://schemas.microsoft.com/office/drawing/2014/main" id="{00000000-0008-0000-0800-0000A4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65" name="テキスト ボックス 164">
              <a:extLst>
                <a:ext uri="{FF2B5EF4-FFF2-40B4-BE49-F238E27FC236}">
                  <a16:creationId xmlns:a16="http://schemas.microsoft.com/office/drawing/2014/main" id="{00000000-0008-0000-0800-0000A5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61" name="グループ化 13">
            <a:extLst>
              <a:ext uri="{FF2B5EF4-FFF2-40B4-BE49-F238E27FC236}">
                <a16:creationId xmlns:a16="http://schemas.microsoft.com/office/drawing/2014/main" id="{00000000-0008-0000-0800-0000A1000000}"/>
              </a:ext>
            </a:extLst>
          </xdr:cNvPr>
          <xdr:cNvGrpSpPr>
            <a:grpSpLocks/>
          </xdr:cNvGrpSpPr>
        </xdr:nvGrpSpPr>
        <xdr:grpSpPr bwMode="auto">
          <a:xfrm>
            <a:off x="5200650" y="457200"/>
            <a:ext cx="495300" cy="342900"/>
            <a:chOff x="5638800" y="295275"/>
            <a:chExt cx="495300" cy="342900"/>
          </a:xfrm>
        </xdr:grpSpPr>
        <xdr:sp macro="" textlink="">
          <xdr:nvSpPr>
            <xdr:cNvPr id="162" name="テキスト ボックス 161">
              <a:extLst>
                <a:ext uri="{FF2B5EF4-FFF2-40B4-BE49-F238E27FC236}">
                  <a16:creationId xmlns:a16="http://schemas.microsoft.com/office/drawing/2014/main" id="{00000000-0008-0000-0800-0000A2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63" name="テキスト ボックス 162">
              <a:extLst>
                <a:ext uri="{FF2B5EF4-FFF2-40B4-BE49-F238E27FC236}">
                  <a16:creationId xmlns:a16="http://schemas.microsoft.com/office/drawing/2014/main" id="{00000000-0008-0000-0800-0000A3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68</xdr:row>
      <xdr:rowOff>47625</xdr:rowOff>
    </xdr:from>
    <xdr:to>
      <xdr:col>105</xdr:col>
      <xdr:colOff>66675</xdr:colOff>
      <xdr:row>72</xdr:row>
      <xdr:rowOff>28575</xdr:rowOff>
    </xdr:to>
    <xdr:grpSp>
      <xdr:nvGrpSpPr>
        <xdr:cNvPr id="166" name="グループ化 279">
          <a:extLst>
            <a:ext uri="{FF2B5EF4-FFF2-40B4-BE49-F238E27FC236}">
              <a16:creationId xmlns:a16="http://schemas.microsoft.com/office/drawing/2014/main" id="{00000000-0008-0000-0800-0000A6000000}"/>
            </a:ext>
          </a:extLst>
        </xdr:cNvPr>
        <xdr:cNvGrpSpPr>
          <a:grpSpLocks/>
        </xdr:cNvGrpSpPr>
      </xdr:nvGrpSpPr>
      <xdr:grpSpPr bwMode="auto">
        <a:xfrm>
          <a:off x="9572625" y="8115300"/>
          <a:ext cx="495300" cy="400050"/>
          <a:chOff x="5200650" y="409575"/>
          <a:chExt cx="495300" cy="390525"/>
        </a:xfrm>
      </xdr:grpSpPr>
      <xdr:grpSp>
        <xdr:nvGrpSpPr>
          <xdr:cNvPr id="167" name="グループ化 12">
            <a:extLst>
              <a:ext uri="{FF2B5EF4-FFF2-40B4-BE49-F238E27FC236}">
                <a16:creationId xmlns:a16="http://schemas.microsoft.com/office/drawing/2014/main" id="{00000000-0008-0000-0800-0000A7000000}"/>
              </a:ext>
            </a:extLst>
          </xdr:cNvPr>
          <xdr:cNvGrpSpPr>
            <a:grpSpLocks/>
          </xdr:cNvGrpSpPr>
        </xdr:nvGrpSpPr>
        <xdr:grpSpPr bwMode="auto">
          <a:xfrm>
            <a:off x="5324475" y="409575"/>
            <a:ext cx="247650" cy="390525"/>
            <a:chOff x="6572250" y="323850"/>
            <a:chExt cx="247650" cy="390525"/>
          </a:xfrm>
        </xdr:grpSpPr>
        <xdr:sp macro="" textlink="">
          <xdr:nvSpPr>
            <xdr:cNvPr id="171" name="テキスト ボックス 170">
              <a:extLst>
                <a:ext uri="{FF2B5EF4-FFF2-40B4-BE49-F238E27FC236}">
                  <a16:creationId xmlns:a16="http://schemas.microsoft.com/office/drawing/2014/main" id="{00000000-0008-0000-0800-0000AB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72" name="テキスト ボックス 171">
              <a:extLst>
                <a:ext uri="{FF2B5EF4-FFF2-40B4-BE49-F238E27FC236}">
                  <a16:creationId xmlns:a16="http://schemas.microsoft.com/office/drawing/2014/main" id="{00000000-0008-0000-0800-0000AC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68" name="グループ化 13">
            <a:extLst>
              <a:ext uri="{FF2B5EF4-FFF2-40B4-BE49-F238E27FC236}">
                <a16:creationId xmlns:a16="http://schemas.microsoft.com/office/drawing/2014/main" id="{00000000-0008-0000-0800-0000A8000000}"/>
              </a:ext>
            </a:extLst>
          </xdr:cNvPr>
          <xdr:cNvGrpSpPr>
            <a:grpSpLocks/>
          </xdr:cNvGrpSpPr>
        </xdr:nvGrpSpPr>
        <xdr:grpSpPr bwMode="auto">
          <a:xfrm>
            <a:off x="5200650" y="457200"/>
            <a:ext cx="495300" cy="342900"/>
            <a:chOff x="5638800" y="295275"/>
            <a:chExt cx="495300" cy="342900"/>
          </a:xfrm>
        </xdr:grpSpPr>
        <xdr:sp macro="" textlink="">
          <xdr:nvSpPr>
            <xdr:cNvPr id="169" name="テキスト ボックス 168">
              <a:extLst>
                <a:ext uri="{FF2B5EF4-FFF2-40B4-BE49-F238E27FC236}">
                  <a16:creationId xmlns:a16="http://schemas.microsoft.com/office/drawing/2014/main" id="{00000000-0008-0000-0800-0000A9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70" name="テキスト ボックス 169">
              <a:extLst>
                <a:ext uri="{FF2B5EF4-FFF2-40B4-BE49-F238E27FC236}">
                  <a16:creationId xmlns:a16="http://schemas.microsoft.com/office/drawing/2014/main" id="{00000000-0008-0000-0800-0000AA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50</xdr:col>
      <xdr:colOff>38100</xdr:colOff>
      <xdr:row>16</xdr:row>
      <xdr:rowOff>95250</xdr:rowOff>
    </xdr:from>
    <xdr:to>
      <xdr:col>55</xdr:col>
      <xdr:colOff>47625</xdr:colOff>
      <xdr:row>22</xdr:row>
      <xdr:rowOff>19050</xdr:rowOff>
    </xdr:to>
    <xdr:grpSp>
      <xdr:nvGrpSpPr>
        <xdr:cNvPr id="278" name="グループ化 406">
          <a:extLst>
            <a:ext uri="{FF2B5EF4-FFF2-40B4-BE49-F238E27FC236}">
              <a16:creationId xmlns:a16="http://schemas.microsoft.com/office/drawing/2014/main" id="{00000000-0008-0000-0800-000016010000}"/>
            </a:ext>
          </a:extLst>
        </xdr:cNvPr>
        <xdr:cNvGrpSpPr>
          <a:grpSpLocks/>
        </xdr:cNvGrpSpPr>
      </xdr:nvGrpSpPr>
      <xdr:grpSpPr bwMode="auto">
        <a:xfrm>
          <a:off x="4800600" y="2914650"/>
          <a:ext cx="485775" cy="400050"/>
          <a:chOff x="5200650" y="409575"/>
          <a:chExt cx="495300" cy="390525"/>
        </a:xfrm>
      </xdr:grpSpPr>
      <xdr:grpSp>
        <xdr:nvGrpSpPr>
          <xdr:cNvPr id="279" name="グループ化 12">
            <a:extLst>
              <a:ext uri="{FF2B5EF4-FFF2-40B4-BE49-F238E27FC236}">
                <a16:creationId xmlns:a16="http://schemas.microsoft.com/office/drawing/2014/main" id="{00000000-0008-0000-0800-000017010000}"/>
              </a:ext>
            </a:extLst>
          </xdr:cNvPr>
          <xdr:cNvGrpSpPr>
            <a:grpSpLocks/>
          </xdr:cNvGrpSpPr>
        </xdr:nvGrpSpPr>
        <xdr:grpSpPr bwMode="auto">
          <a:xfrm>
            <a:off x="5324475" y="409575"/>
            <a:ext cx="247650" cy="390525"/>
            <a:chOff x="6572250" y="323850"/>
            <a:chExt cx="247650" cy="390525"/>
          </a:xfrm>
        </xdr:grpSpPr>
        <xdr:sp macro="" textlink="">
          <xdr:nvSpPr>
            <xdr:cNvPr id="283" name="テキスト ボックス 282">
              <a:extLst>
                <a:ext uri="{FF2B5EF4-FFF2-40B4-BE49-F238E27FC236}">
                  <a16:creationId xmlns:a16="http://schemas.microsoft.com/office/drawing/2014/main" id="{00000000-0008-0000-0800-00001B01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84" name="テキスト ボックス 283">
              <a:extLst>
                <a:ext uri="{FF2B5EF4-FFF2-40B4-BE49-F238E27FC236}">
                  <a16:creationId xmlns:a16="http://schemas.microsoft.com/office/drawing/2014/main" id="{00000000-0008-0000-0800-00001C01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280" name="グループ化 13">
            <a:extLst>
              <a:ext uri="{FF2B5EF4-FFF2-40B4-BE49-F238E27FC236}">
                <a16:creationId xmlns:a16="http://schemas.microsoft.com/office/drawing/2014/main" id="{00000000-0008-0000-0800-000018010000}"/>
              </a:ext>
            </a:extLst>
          </xdr:cNvPr>
          <xdr:cNvGrpSpPr>
            <a:grpSpLocks/>
          </xdr:cNvGrpSpPr>
        </xdr:nvGrpSpPr>
        <xdr:grpSpPr bwMode="auto">
          <a:xfrm>
            <a:off x="5200650" y="457200"/>
            <a:ext cx="495300" cy="342900"/>
            <a:chOff x="5638800" y="295275"/>
            <a:chExt cx="495300" cy="342900"/>
          </a:xfrm>
        </xdr:grpSpPr>
        <xdr:sp macro="" textlink="">
          <xdr:nvSpPr>
            <xdr:cNvPr id="281" name="テキスト ボックス 280">
              <a:extLst>
                <a:ext uri="{FF2B5EF4-FFF2-40B4-BE49-F238E27FC236}">
                  <a16:creationId xmlns:a16="http://schemas.microsoft.com/office/drawing/2014/main" id="{00000000-0008-0000-0800-000019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82" name="テキスト ボックス 281">
              <a:extLst>
                <a:ext uri="{FF2B5EF4-FFF2-40B4-BE49-F238E27FC236}">
                  <a16:creationId xmlns:a16="http://schemas.microsoft.com/office/drawing/2014/main" id="{00000000-0008-0000-0800-00001A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２</a:t>
              </a:r>
            </a:p>
          </xdr:txBody>
        </xdr:sp>
      </xdr:grpSp>
    </xdr:grpSp>
    <xdr:clientData/>
  </xdr:twoCellAnchor>
  <xdr:twoCellAnchor>
    <xdr:from>
      <xdr:col>2</xdr:col>
      <xdr:colOff>0</xdr:colOff>
      <xdr:row>18</xdr:row>
      <xdr:rowOff>0</xdr:rowOff>
    </xdr:from>
    <xdr:to>
      <xdr:col>35</xdr:col>
      <xdr:colOff>33618</xdr:colOff>
      <xdr:row>27</xdr:row>
      <xdr:rowOff>38100</xdr:rowOff>
    </xdr:to>
    <xdr:sp macro="" textlink="">
      <xdr:nvSpPr>
        <xdr:cNvPr id="388" name="Text Box 49">
          <a:extLst>
            <a:ext uri="{FF2B5EF4-FFF2-40B4-BE49-F238E27FC236}">
              <a16:creationId xmlns:a16="http://schemas.microsoft.com/office/drawing/2014/main" id="{00000000-0008-0000-0800-000084010000}"/>
            </a:ext>
          </a:extLst>
        </xdr:cNvPr>
        <xdr:cNvSpPr txBox="1">
          <a:spLocks noChangeArrowheads="1"/>
        </xdr:cNvSpPr>
      </xdr:nvSpPr>
      <xdr:spPr bwMode="auto">
        <a:xfrm>
          <a:off x="190500" y="2952750"/>
          <a:ext cx="3176868" cy="904875"/>
        </a:xfrm>
        <a:prstGeom prst="rect">
          <a:avLst/>
        </a:prstGeom>
        <a:solidFill>
          <a:srgbClr val="CCFFCC"/>
        </a:solidFill>
        <a:ln w="12700">
          <a:solidFill>
            <a:srgbClr val="000000"/>
          </a:solidFill>
          <a:miter lim="800000"/>
          <a:headEnd/>
          <a:tailEnd/>
        </a:ln>
      </xdr:spPr>
      <xdr:txBody>
        <a:bodyPr vertOverflow="clip" wrap="square" lIns="45720" tIns="22860" rIns="45720" bIns="22860" anchor="ctr" upright="1"/>
        <a:lstStyle/>
        <a:p>
          <a:pPr algn="ctr" rtl="0">
            <a:defRPr sz="1000"/>
          </a:pPr>
          <a:r>
            <a:rPr lang="ja-JP" altLang="en-US" sz="1400" b="1" i="0" u="none" strike="noStrike" baseline="0">
              <a:solidFill>
                <a:srgbClr val="000000"/>
              </a:solidFill>
              <a:latin typeface="HG丸ｺﾞｼｯｸM-PRO"/>
              <a:ea typeface="HG丸ｺﾞｼｯｸM-PRO"/>
            </a:rPr>
            <a:t>入力の必要はありません。</a:t>
          </a:r>
          <a:r>
            <a:rPr lang="ja-JP" altLang="en-US" sz="1400" b="1" i="0" u="none" strike="noStrike" baseline="0">
              <a:solidFill>
                <a:srgbClr val="FF0000"/>
              </a:solidFill>
              <a:latin typeface="HG丸ｺﾞｼｯｸM-PRO"/>
              <a:ea typeface="HG丸ｺﾞｼｯｸM-PRO"/>
            </a:rPr>
            <a:t>申告書</a:t>
          </a:r>
        </a:p>
        <a:p>
          <a:pPr algn="ctr" rtl="0">
            <a:defRPr sz="1000"/>
          </a:pPr>
          <a:r>
            <a:rPr lang="ja-JP" altLang="en-US" sz="1400" b="1" i="0" u="none" strike="noStrike" baseline="0">
              <a:solidFill>
                <a:srgbClr val="FF0000"/>
              </a:solidFill>
              <a:latin typeface="HG丸ｺﾞｼｯｸM-PRO"/>
              <a:ea typeface="HG丸ｺﾞｼｯｸM-PRO"/>
            </a:rPr>
            <a:t>の紙面に忘れずご記入ください。</a:t>
          </a:r>
        </a:p>
      </xdr:txBody>
    </xdr:sp>
    <xdr:clientData/>
  </xdr:twoCellAnchor>
  <xdr:twoCellAnchor>
    <xdr:from>
      <xdr:col>13</xdr:col>
      <xdr:colOff>47625</xdr:colOff>
      <xdr:row>28</xdr:row>
      <xdr:rowOff>0</xdr:rowOff>
    </xdr:from>
    <xdr:to>
      <xdr:col>16</xdr:col>
      <xdr:colOff>57150</xdr:colOff>
      <xdr:row>30</xdr:row>
      <xdr:rowOff>0</xdr:rowOff>
    </xdr:to>
    <xdr:sp macro="" textlink="">
      <xdr:nvSpPr>
        <xdr:cNvPr id="389" name="AutoShape 51">
          <a:extLst>
            <a:ext uri="{FF2B5EF4-FFF2-40B4-BE49-F238E27FC236}">
              <a16:creationId xmlns:a16="http://schemas.microsoft.com/office/drawing/2014/main" id="{00000000-0008-0000-0800-000085010000}"/>
            </a:ext>
          </a:extLst>
        </xdr:cNvPr>
        <xdr:cNvSpPr>
          <a:spLocks noChangeArrowheads="1"/>
        </xdr:cNvSpPr>
      </xdr:nvSpPr>
      <xdr:spPr bwMode="auto">
        <a:xfrm>
          <a:off x="1285875" y="3924300"/>
          <a:ext cx="295275" cy="209550"/>
        </a:xfrm>
        <a:prstGeom prst="downArrow">
          <a:avLst>
            <a:gd name="adj1" fmla="val 50000"/>
            <a:gd name="adj2" fmla="val 41741"/>
          </a:avLst>
        </a:prstGeom>
        <a:solidFill>
          <a:srgbClr val="CCFFCC"/>
        </a:solidFill>
        <a:ln w="12700">
          <a:solidFill>
            <a:srgbClr val="000000"/>
          </a:solidFill>
          <a:miter lim="800000"/>
          <a:headEnd/>
          <a:tailEnd/>
        </a:ln>
      </xdr:spPr>
    </xdr:sp>
    <xdr:clientData/>
  </xdr:twoCellAnchor>
  <xdr:twoCellAnchor>
    <xdr:from>
      <xdr:col>4</xdr:col>
      <xdr:colOff>76200</xdr:colOff>
      <xdr:row>30</xdr:row>
      <xdr:rowOff>47625</xdr:rowOff>
    </xdr:from>
    <xdr:to>
      <xdr:col>25</xdr:col>
      <xdr:colOff>28575</xdr:colOff>
      <xdr:row>35</xdr:row>
      <xdr:rowOff>0</xdr:rowOff>
    </xdr:to>
    <xdr:sp macro="" textlink="">
      <xdr:nvSpPr>
        <xdr:cNvPr id="390" name="AutoShape 73">
          <a:extLst>
            <a:ext uri="{FF2B5EF4-FFF2-40B4-BE49-F238E27FC236}">
              <a16:creationId xmlns:a16="http://schemas.microsoft.com/office/drawing/2014/main" id="{00000000-0008-0000-0800-000086010000}"/>
            </a:ext>
          </a:extLst>
        </xdr:cNvPr>
        <xdr:cNvSpPr>
          <a:spLocks noChangeArrowheads="1"/>
        </xdr:cNvSpPr>
      </xdr:nvSpPr>
      <xdr:spPr bwMode="auto">
        <a:xfrm>
          <a:off x="457200" y="4181475"/>
          <a:ext cx="1952625" cy="428625"/>
        </a:xfrm>
        <a:prstGeom prst="roundRect">
          <a:avLst>
            <a:gd name="adj" fmla="val 39394"/>
          </a:avLst>
        </a:prstGeom>
        <a:noFill/>
        <a:ln w="57150">
          <a:solidFill>
            <a:srgbClr val="008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28575</xdr:colOff>
      <xdr:row>47</xdr:row>
      <xdr:rowOff>66675</xdr:rowOff>
    </xdr:from>
    <xdr:to>
      <xdr:col>53</xdr:col>
      <xdr:colOff>76200</xdr:colOff>
      <xdr:row>53</xdr:row>
      <xdr:rowOff>66675</xdr:rowOff>
    </xdr:to>
    <xdr:sp macro="" textlink="">
      <xdr:nvSpPr>
        <xdr:cNvPr id="391" name="AutoShape 74">
          <a:extLst>
            <a:ext uri="{FF2B5EF4-FFF2-40B4-BE49-F238E27FC236}">
              <a16:creationId xmlns:a16="http://schemas.microsoft.com/office/drawing/2014/main" id="{00000000-0008-0000-0800-000087010000}"/>
            </a:ext>
          </a:extLst>
        </xdr:cNvPr>
        <xdr:cNvSpPr>
          <a:spLocks noChangeArrowheads="1"/>
        </xdr:cNvSpPr>
      </xdr:nvSpPr>
      <xdr:spPr bwMode="auto">
        <a:xfrm>
          <a:off x="1552575" y="5934075"/>
          <a:ext cx="3571875" cy="6286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47625</xdr:colOff>
      <xdr:row>42</xdr:row>
      <xdr:rowOff>47625</xdr:rowOff>
    </xdr:from>
    <xdr:to>
      <xdr:col>107</xdr:col>
      <xdr:colOff>66675</xdr:colOff>
      <xdr:row>53</xdr:row>
      <xdr:rowOff>66675</xdr:rowOff>
    </xdr:to>
    <xdr:sp macro="" textlink="">
      <xdr:nvSpPr>
        <xdr:cNvPr id="392" name="AutoShape 78">
          <a:extLst>
            <a:ext uri="{FF2B5EF4-FFF2-40B4-BE49-F238E27FC236}">
              <a16:creationId xmlns:a16="http://schemas.microsoft.com/office/drawing/2014/main" id="{00000000-0008-0000-0800-000088010000}"/>
            </a:ext>
          </a:extLst>
        </xdr:cNvPr>
        <xdr:cNvSpPr>
          <a:spLocks noChangeArrowheads="1"/>
        </xdr:cNvSpPr>
      </xdr:nvSpPr>
      <xdr:spPr bwMode="auto">
        <a:xfrm>
          <a:off x="6143625" y="5391150"/>
          <a:ext cx="4114800" cy="1171575"/>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28575</xdr:colOff>
      <xdr:row>67</xdr:row>
      <xdr:rowOff>47625</xdr:rowOff>
    </xdr:from>
    <xdr:to>
      <xdr:col>53</xdr:col>
      <xdr:colOff>76200</xdr:colOff>
      <xdr:row>73</xdr:row>
      <xdr:rowOff>47625</xdr:rowOff>
    </xdr:to>
    <xdr:sp macro="" textlink="">
      <xdr:nvSpPr>
        <xdr:cNvPr id="393" name="AutoShape 75">
          <a:extLst>
            <a:ext uri="{FF2B5EF4-FFF2-40B4-BE49-F238E27FC236}">
              <a16:creationId xmlns:a16="http://schemas.microsoft.com/office/drawing/2014/main" id="{00000000-0008-0000-0800-000089010000}"/>
            </a:ext>
          </a:extLst>
        </xdr:cNvPr>
        <xdr:cNvSpPr>
          <a:spLocks noChangeArrowheads="1"/>
        </xdr:cNvSpPr>
      </xdr:nvSpPr>
      <xdr:spPr bwMode="auto">
        <a:xfrm>
          <a:off x="1552575" y="8010525"/>
          <a:ext cx="3571875" cy="6286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47625</xdr:colOff>
      <xdr:row>67</xdr:row>
      <xdr:rowOff>47625</xdr:rowOff>
    </xdr:from>
    <xdr:to>
      <xdr:col>107</xdr:col>
      <xdr:colOff>76200</xdr:colOff>
      <xdr:row>73</xdr:row>
      <xdr:rowOff>47625</xdr:rowOff>
    </xdr:to>
    <xdr:sp macro="" textlink="">
      <xdr:nvSpPr>
        <xdr:cNvPr id="394" name="AutoShape 77">
          <a:extLst>
            <a:ext uri="{FF2B5EF4-FFF2-40B4-BE49-F238E27FC236}">
              <a16:creationId xmlns:a16="http://schemas.microsoft.com/office/drawing/2014/main" id="{00000000-0008-0000-0800-00008A010000}"/>
            </a:ext>
          </a:extLst>
        </xdr:cNvPr>
        <xdr:cNvSpPr>
          <a:spLocks noChangeArrowheads="1"/>
        </xdr:cNvSpPr>
      </xdr:nvSpPr>
      <xdr:spPr bwMode="auto">
        <a:xfrm>
          <a:off x="6143625" y="8010525"/>
          <a:ext cx="4124325" cy="6286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indexed="15"/>
  </sheetPr>
  <dimension ref="A1:N632"/>
  <sheetViews>
    <sheetView showGridLines="0" tabSelected="1" view="pageBreakPreview" zoomScaleNormal="100" zoomScaleSheetLayoutView="100" workbookViewId="0">
      <selection activeCell="B1" sqref="B1:L2"/>
    </sheetView>
  </sheetViews>
  <sheetFormatPr defaultColWidth="0" defaultRowHeight="15" customHeight="1" zeroHeight="1" x14ac:dyDescent="0.15"/>
  <cols>
    <col min="1" max="1" width="1.5" style="79" customWidth="1"/>
    <col min="2" max="2" width="3.75" style="79" customWidth="1"/>
    <col min="3" max="3" width="2.875" style="79" customWidth="1"/>
    <col min="4" max="4" width="2" style="79" customWidth="1"/>
    <col min="5" max="5" width="3" style="79" customWidth="1"/>
    <col min="6" max="6" width="5" style="79" customWidth="1"/>
    <col min="7" max="7" width="15" style="79" customWidth="1"/>
    <col min="8" max="9" width="20" style="79" customWidth="1"/>
    <col min="10" max="10" width="15" style="79" customWidth="1"/>
    <col min="11" max="11" width="6.75" style="79" customWidth="1"/>
    <col min="12" max="12" width="3.75" style="79" customWidth="1"/>
    <col min="13" max="13" width="1.625" style="79" hidden="1" customWidth="1"/>
    <col min="14" max="16384" width="12.625" style="79" hidden="1"/>
  </cols>
  <sheetData>
    <row r="1" spans="1:12" s="87" customFormat="1" ht="15" customHeight="1" x14ac:dyDescent="0.15">
      <c r="B1" s="318" t="s">
        <v>206</v>
      </c>
      <c r="C1" s="318"/>
      <c r="D1" s="318"/>
      <c r="E1" s="318"/>
      <c r="F1" s="318"/>
      <c r="G1" s="318"/>
      <c r="H1" s="318"/>
      <c r="I1" s="318"/>
      <c r="J1" s="318"/>
      <c r="K1" s="318"/>
      <c r="L1" s="318"/>
    </row>
    <row r="2" spans="1:12" s="87" customFormat="1" ht="15" customHeight="1" x14ac:dyDescent="0.15">
      <c r="A2" s="161"/>
      <c r="B2" s="318"/>
      <c r="C2" s="318"/>
      <c r="D2" s="318"/>
      <c r="E2" s="318"/>
      <c r="F2" s="318"/>
      <c r="G2" s="318"/>
      <c r="H2" s="318"/>
      <c r="I2" s="318"/>
      <c r="J2" s="318"/>
      <c r="K2" s="318"/>
      <c r="L2" s="318"/>
    </row>
    <row r="3" spans="1:12" ht="15" hidden="1" customHeight="1" x14ac:dyDescent="0.15">
      <c r="B3" s="80"/>
      <c r="C3" s="80"/>
      <c r="D3" s="81"/>
    </row>
    <row r="4" spans="1:12" ht="15" hidden="1" customHeight="1" x14ac:dyDescent="0.15">
      <c r="B4" s="80"/>
      <c r="C4" s="80"/>
      <c r="D4" s="81"/>
    </row>
    <row r="5" spans="1:12" ht="15" hidden="1" customHeight="1" x14ac:dyDescent="0.15">
      <c r="B5" s="80"/>
      <c r="C5" s="80"/>
      <c r="D5" s="81"/>
    </row>
    <row r="6" spans="1:12" ht="15" hidden="1" customHeight="1" x14ac:dyDescent="0.15">
      <c r="B6" s="80"/>
      <c r="C6" s="80"/>
      <c r="D6" s="81"/>
    </row>
    <row r="7" spans="1:12" ht="15" hidden="1" customHeight="1" x14ac:dyDescent="0.15">
      <c r="B7" s="80"/>
      <c r="C7" s="80"/>
      <c r="D7" s="81"/>
    </row>
    <row r="8" spans="1:12" ht="15" hidden="1" customHeight="1" x14ac:dyDescent="0.15">
      <c r="B8" s="80"/>
      <c r="C8" s="80"/>
      <c r="D8" s="81"/>
    </row>
    <row r="9" spans="1:12" ht="15" hidden="1" customHeight="1" x14ac:dyDescent="0.15">
      <c r="B9" s="80"/>
      <c r="C9" s="80"/>
      <c r="D9" s="81"/>
    </row>
    <row r="10" spans="1:12" ht="15" hidden="1" customHeight="1" x14ac:dyDescent="0.15">
      <c r="B10" s="80"/>
      <c r="C10" s="80"/>
      <c r="D10" s="81"/>
    </row>
    <row r="11" spans="1:12" ht="15" hidden="1" customHeight="1" x14ac:dyDescent="0.15">
      <c r="B11" s="80"/>
      <c r="C11" s="80"/>
      <c r="D11" s="81"/>
    </row>
    <row r="12" spans="1:12" ht="15" hidden="1" customHeight="1" x14ac:dyDescent="0.15">
      <c r="B12" s="80"/>
      <c r="C12" s="80"/>
      <c r="D12" s="81"/>
    </row>
    <row r="13" spans="1:12" ht="15" hidden="1" customHeight="1" x14ac:dyDescent="0.15">
      <c r="B13" s="80"/>
      <c r="C13" s="80"/>
      <c r="D13" s="81"/>
    </row>
    <row r="14" spans="1:12" ht="15" hidden="1" customHeight="1" x14ac:dyDescent="0.15">
      <c r="B14" s="80"/>
      <c r="C14" s="80"/>
      <c r="D14" s="81"/>
    </row>
    <row r="15" spans="1:12" ht="15" hidden="1" customHeight="1" x14ac:dyDescent="0.15">
      <c r="B15" s="80"/>
      <c r="C15" s="80"/>
      <c r="D15" s="81"/>
    </row>
    <row r="16" spans="1:12" ht="15" hidden="1" customHeight="1" x14ac:dyDescent="0.15">
      <c r="B16" s="80"/>
      <c r="C16" s="80"/>
      <c r="D16" s="81"/>
    </row>
    <row r="17" spans="2:13" ht="15" hidden="1" customHeight="1" x14ac:dyDescent="0.15">
      <c r="B17" s="80"/>
      <c r="C17" s="80"/>
      <c r="D17" s="81"/>
    </row>
    <row r="18" spans="2:13" ht="15" hidden="1" customHeight="1" x14ac:dyDescent="0.15">
      <c r="B18" s="80"/>
      <c r="C18" s="80"/>
      <c r="D18" s="81"/>
    </row>
    <row r="19" spans="2:13" ht="15" customHeight="1" x14ac:dyDescent="0.15">
      <c r="B19" s="82" t="s">
        <v>29</v>
      </c>
    </row>
    <row r="20" spans="2:13" ht="15" customHeight="1" x14ac:dyDescent="0.15">
      <c r="C20" s="79" t="s">
        <v>207</v>
      </c>
    </row>
    <row r="21" spans="2:13" ht="15" customHeight="1" x14ac:dyDescent="0.15">
      <c r="C21" s="79" t="s">
        <v>208</v>
      </c>
    </row>
    <row r="22" spans="2:13" ht="15" customHeight="1" x14ac:dyDescent="0.15">
      <c r="C22" s="79" t="s">
        <v>209</v>
      </c>
    </row>
    <row r="23" spans="2:13" ht="15" customHeight="1" x14ac:dyDescent="0.15">
      <c r="C23" s="81"/>
    </row>
    <row r="24" spans="2:13" ht="15" customHeight="1" x14ac:dyDescent="0.15">
      <c r="B24" s="82" t="s">
        <v>81</v>
      </c>
      <c r="C24" s="81"/>
    </row>
    <row r="25" spans="2:13" ht="15" customHeight="1" x14ac:dyDescent="0.15">
      <c r="C25" s="81" t="s">
        <v>87</v>
      </c>
    </row>
    <row r="26" spans="2:13" ht="15" customHeight="1" thickBot="1" x14ac:dyDescent="0.2">
      <c r="C26" s="81"/>
    </row>
    <row r="27" spans="2:13" ht="15" customHeight="1" x14ac:dyDescent="0.15">
      <c r="C27" s="83"/>
      <c r="D27" s="84"/>
      <c r="E27" s="84"/>
      <c r="F27" s="84"/>
      <c r="G27" s="84"/>
      <c r="H27" s="84"/>
      <c r="I27" s="84"/>
      <c r="J27" s="84"/>
      <c r="K27" s="85"/>
    </row>
    <row r="28" spans="2:13" ht="13.5" customHeight="1" x14ac:dyDescent="0.15">
      <c r="C28" s="86"/>
      <c r="D28" s="87" t="s">
        <v>402</v>
      </c>
      <c r="E28" s="87"/>
      <c r="F28" s="87"/>
      <c r="G28" s="87"/>
      <c r="H28" s="87"/>
      <c r="I28" s="87"/>
      <c r="J28" s="87"/>
      <c r="K28" s="88"/>
    </row>
    <row r="29" spans="2:13" ht="15" hidden="1" customHeight="1" x14ac:dyDescent="0.15">
      <c r="C29" s="86"/>
      <c r="D29" s="154" t="s">
        <v>210</v>
      </c>
      <c r="F29" s="148"/>
      <c r="G29" s="148"/>
      <c r="H29" s="148"/>
      <c r="I29" s="148"/>
      <c r="J29" s="148"/>
      <c r="K29" s="155"/>
      <c r="L29" s="151"/>
      <c r="M29" s="151"/>
    </row>
    <row r="30" spans="2:13" ht="15" customHeight="1" x14ac:dyDescent="0.15">
      <c r="C30" s="86"/>
      <c r="D30" s="87"/>
      <c r="E30" s="87"/>
      <c r="F30" s="87"/>
      <c r="G30" s="87"/>
      <c r="H30" s="87"/>
      <c r="I30" s="87"/>
      <c r="J30" s="87"/>
      <c r="K30" s="88"/>
    </row>
    <row r="31" spans="2:13" ht="15" customHeight="1" x14ac:dyDescent="0.15">
      <c r="C31" s="86"/>
      <c r="D31" s="202" t="s">
        <v>211</v>
      </c>
      <c r="E31" s="87"/>
      <c r="F31" s="87"/>
      <c r="G31" s="87"/>
      <c r="H31" s="87"/>
      <c r="I31" s="87"/>
      <c r="J31" s="87"/>
      <c r="K31" s="88"/>
    </row>
    <row r="32" spans="2:13" ht="15" customHeight="1" x14ac:dyDescent="0.15">
      <c r="C32" s="86"/>
      <c r="D32" s="87"/>
      <c r="E32" s="203" t="s">
        <v>404</v>
      </c>
      <c r="F32" s="87"/>
      <c r="G32" s="87"/>
      <c r="H32" s="87"/>
      <c r="I32" s="87"/>
      <c r="J32" s="87"/>
      <c r="K32" s="88"/>
    </row>
    <row r="33" spans="2:13" ht="15" customHeight="1" x14ac:dyDescent="0.15">
      <c r="C33" s="86"/>
      <c r="D33" s="87"/>
      <c r="E33" s="87"/>
      <c r="F33" s="87"/>
      <c r="G33" s="87"/>
      <c r="H33" s="87"/>
      <c r="I33" s="87"/>
      <c r="J33" s="87"/>
      <c r="K33" s="88"/>
    </row>
    <row r="34" spans="2:13" ht="15" customHeight="1" x14ac:dyDescent="0.15">
      <c r="C34" s="86"/>
      <c r="D34" s="202" t="s">
        <v>212</v>
      </c>
      <c r="E34" s="87"/>
      <c r="F34" s="87"/>
      <c r="G34" s="87"/>
      <c r="H34" s="87"/>
      <c r="I34" s="87"/>
      <c r="J34" s="87"/>
      <c r="K34" s="88"/>
    </row>
    <row r="35" spans="2:13" ht="15" customHeight="1" x14ac:dyDescent="0.15">
      <c r="C35" s="86"/>
      <c r="D35" s="202"/>
      <c r="E35" s="87" t="s">
        <v>242</v>
      </c>
      <c r="F35" s="87"/>
      <c r="G35" s="87"/>
      <c r="H35" s="87"/>
      <c r="I35" s="87"/>
      <c r="J35" s="87"/>
      <c r="K35" s="88"/>
    </row>
    <row r="36" spans="2:13" ht="15" customHeight="1" x14ac:dyDescent="0.15">
      <c r="C36" s="86"/>
      <c r="D36" s="202"/>
      <c r="E36" s="87" t="s">
        <v>241</v>
      </c>
      <c r="F36" s="87"/>
      <c r="G36" s="87"/>
      <c r="H36" s="87"/>
      <c r="I36" s="87"/>
      <c r="J36" s="87"/>
      <c r="K36" s="88"/>
    </row>
    <row r="37" spans="2:13" ht="15" customHeight="1" thickBot="1" x14ac:dyDescent="0.2">
      <c r="C37" s="89"/>
      <c r="D37" s="90"/>
      <c r="E37" s="91"/>
      <c r="F37" s="91"/>
      <c r="G37" s="91"/>
      <c r="H37" s="91"/>
      <c r="I37" s="91"/>
      <c r="J37" s="91"/>
      <c r="K37" s="92"/>
    </row>
    <row r="38" spans="2:13" ht="15" customHeight="1" x14ac:dyDescent="0.15">
      <c r="C38" s="81"/>
    </row>
    <row r="39" spans="2:13" ht="15" customHeight="1" x14ac:dyDescent="0.15">
      <c r="B39" s="82" t="s">
        <v>107</v>
      </c>
    </row>
    <row r="40" spans="2:13" ht="15" customHeight="1" x14ac:dyDescent="0.15">
      <c r="C40" s="204" t="s">
        <v>213</v>
      </c>
    </row>
    <row r="41" spans="2:13" ht="15" customHeight="1" x14ac:dyDescent="0.15">
      <c r="C41" s="204" t="s">
        <v>114</v>
      </c>
    </row>
    <row r="42" spans="2:13" ht="15" customHeight="1" x14ac:dyDescent="0.15">
      <c r="C42" s="204" t="s">
        <v>240</v>
      </c>
    </row>
    <row r="43" spans="2:13" ht="15" customHeight="1" x14ac:dyDescent="0.15"/>
    <row r="44" spans="2:13" ht="15" customHeight="1" x14ac:dyDescent="0.15">
      <c r="B44" s="82" t="s">
        <v>30</v>
      </c>
    </row>
    <row r="45" spans="2:13" ht="15" customHeight="1" x14ac:dyDescent="0.15">
      <c r="C45" s="159" t="s">
        <v>111</v>
      </c>
      <c r="F45" s="151"/>
      <c r="G45" s="151"/>
      <c r="H45" s="151"/>
      <c r="I45" s="151"/>
      <c r="J45" s="151"/>
      <c r="K45" s="151"/>
      <c r="L45" s="151"/>
      <c r="M45" s="151"/>
    </row>
    <row r="46" spans="2:13" ht="15" customHeight="1" x14ac:dyDescent="0.15">
      <c r="C46" s="160" t="s">
        <v>397</v>
      </c>
      <c r="D46" s="151"/>
      <c r="F46" s="151"/>
      <c r="G46" s="151"/>
      <c r="H46" s="151"/>
      <c r="I46" s="151"/>
      <c r="J46" s="151"/>
      <c r="K46" s="151"/>
      <c r="L46" s="151"/>
      <c r="M46" s="151"/>
    </row>
    <row r="47" spans="2:13" ht="15" customHeight="1" x14ac:dyDescent="0.15">
      <c r="B47" s="93"/>
      <c r="C47" s="79" t="s">
        <v>214</v>
      </c>
    </row>
    <row r="48" spans="2:13" ht="15" customHeight="1" x14ac:dyDescent="0.15">
      <c r="B48" s="93"/>
      <c r="C48" s="79" t="s">
        <v>58</v>
      </c>
    </row>
    <row r="49" spans="3:11" ht="15" customHeight="1" thickBot="1" x14ac:dyDescent="0.2">
      <c r="C49" s="93"/>
    </row>
    <row r="50" spans="3:11" ht="15" customHeight="1" x14ac:dyDescent="0.15">
      <c r="C50" s="163"/>
      <c r="D50" s="94"/>
      <c r="E50" s="94"/>
      <c r="F50" s="164"/>
      <c r="G50" s="164"/>
      <c r="H50" s="164"/>
      <c r="I50" s="164"/>
      <c r="J50" s="164"/>
      <c r="K50" s="165"/>
    </row>
    <row r="51" spans="3:11" ht="15" customHeight="1" x14ac:dyDescent="0.15">
      <c r="C51" s="95"/>
      <c r="D51" s="87" t="s">
        <v>215</v>
      </c>
      <c r="E51" s="87"/>
      <c r="F51" s="87"/>
      <c r="G51" s="87"/>
      <c r="H51" s="87"/>
      <c r="I51" s="87"/>
      <c r="J51" s="87"/>
      <c r="K51" s="96"/>
    </row>
    <row r="52" spans="3:11" ht="15" customHeight="1" x14ac:dyDescent="0.15">
      <c r="C52" s="95"/>
      <c r="D52" s="87"/>
      <c r="E52" s="313" t="s">
        <v>398</v>
      </c>
      <c r="F52" s="87"/>
      <c r="G52" s="87"/>
      <c r="H52" s="87"/>
      <c r="I52" s="87"/>
      <c r="J52" s="87"/>
      <c r="K52" s="96"/>
    </row>
    <row r="53" spans="3:11" ht="15" customHeight="1" x14ac:dyDescent="0.15">
      <c r="C53" s="95"/>
      <c r="D53" s="87"/>
      <c r="E53" s="87"/>
      <c r="F53" s="87"/>
      <c r="G53" s="87"/>
      <c r="H53" s="87"/>
      <c r="I53" s="87"/>
      <c r="J53" s="87"/>
      <c r="K53" s="96"/>
    </row>
    <row r="54" spans="3:11" ht="15" customHeight="1" x14ac:dyDescent="0.15">
      <c r="C54" s="95"/>
      <c r="D54" s="87" t="s">
        <v>118</v>
      </c>
      <c r="E54" s="87"/>
      <c r="F54" s="87"/>
      <c r="G54" s="87"/>
      <c r="H54" s="87"/>
      <c r="I54" s="87"/>
      <c r="J54" s="87"/>
      <c r="K54" s="96"/>
    </row>
    <row r="55" spans="3:11" ht="15" customHeight="1" x14ac:dyDescent="0.15">
      <c r="C55" s="95"/>
      <c r="D55" s="87"/>
      <c r="E55" s="87" t="s">
        <v>247</v>
      </c>
      <c r="F55" s="87"/>
      <c r="G55" s="87"/>
      <c r="H55" s="87"/>
      <c r="I55" s="87"/>
      <c r="J55" s="87"/>
      <c r="K55" s="96"/>
    </row>
    <row r="56" spans="3:11" ht="15" customHeight="1" x14ac:dyDescent="0.15">
      <c r="C56" s="95"/>
      <c r="D56" s="87"/>
      <c r="E56" s="87" t="s">
        <v>248</v>
      </c>
      <c r="F56" s="87"/>
      <c r="G56" s="87"/>
      <c r="H56" s="87"/>
      <c r="I56" s="87"/>
      <c r="J56" s="87"/>
      <c r="K56" s="96"/>
    </row>
    <row r="57" spans="3:11" ht="15" customHeight="1" x14ac:dyDescent="0.15">
      <c r="C57" s="95"/>
      <c r="D57" s="87"/>
      <c r="F57" s="87"/>
      <c r="G57" s="87"/>
      <c r="H57" s="87"/>
      <c r="I57" s="87"/>
      <c r="J57" s="87"/>
      <c r="K57" s="96"/>
    </row>
    <row r="58" spans="3:11" ht="15" customHeight="1" x14ac:dyDescent="0.15">
      <c r="C58" s="95"/>
      <c r="D58" s="87" t="s">
        <v>119</v>
      </c>
      <c r="E58" s="87"/>
      <c r="F58" s="87"/>
      <c r="G58" s="87"/>
      <c r="H58" s="87"/>
      <c r="I58" s="87"/>
      <c r="J58" s="87"/>
      <c r="K58" s="96"/>
    </row>
    <row r="59" spans="3:11" ht="15" customHeight="1" x14ac:dyDescent="0.15">
      <c r="C59" s="95"/>
      <c r="D59" s="87"/>
      <c r="E59" s="97" t="s">
        <v>399</v>
      </c>
      <c r="F59" s="87"/>
      <c r="G59" s="87"/>
      <c r="H59" s="87"/>
      <c r="I59" s="87"/>
      <c r="J59" s="87"/>
      <c r="K59" s="96"/>
    </row>
    <row r="60" spans="3:11" ht="15" customHeight="1" x14ac:dyDescent="0.15">
      <c r="C60" s="95"/>
      <c r="D60" s="87"/>
      <c r="E60" s="87"/>
      <c r="F60" s="87"/>
      <c r="G60" s="87"/>
      <c r="H60" s="87"/>
      <c r="I60" s="87"/>
      <c r="J60" s="87"/>
      <c r="K60" s="96"/>
    </row>
    <row r="61" spans="3:11" ht="15" customHeight="1" x14ac:dyDescent="0.15">
      <c r="C61" s="95"/>
      <c r="D61" s="87" t="s">
        <v>216</v>
      </c>
      <c r="E61" s="87"/>
      <c r="F61" s="87"/>
      <c r="G61" s="87"/>
      <c r="H61" s="87"/>
      <c r="I61" s="87"/>
      <c r="J61" s="87"/>
      <c r="K61" s="96"/>
    </row>
    <row r="62" spans="3:11" ht="15" customHeight="1" x14ac:dyDescent="0.15">
      <c r="C62" s="95"/>
      <c r="D62" s="87"/>
      <c r="E62" s="87" t="s">
        <v>217</v>
      </c>
      <c r="F62" s="87"/>
      <c r="G62" s="87"/>
      <c r="H62" s="87"/>
      <c r="I62" s="87"/>
      <c r="J62" s="87"/>
      <c r="K62" s="96"/>
    </row>
    <row r="63" spans="3:11" ht="15" customHeight="1" thickBot="1" x14ac:dyDescent="0.2">
      <c r="C63" s="98"/>
      <c r="D63" s="99"/>
      <c r="E63" s="99"/>
      <c r="F63" s="99"/>
      <c r="G63" s="99"/>
      <c r="H63" s="99"/>
      <c r="I63" s="99"/>
      <c r="J63" s="99"/>
      <c r="K63" s="100"/>
    </row>
    <row r="64" spans="3:11" ht="15" customHeight="1" x14ac:dyDescent="0.15">
      <c r="D64" s="81"/>
    </row>
    <row r="65" spans="2:12" ht="15" customHeight="1" x14ac:dyDescent="0.15">
      <c r="B65" s="82" t="s">
        <v>96</v>
      </c>
    </row>
    <row r="66" spans="2:12" ht="15" customHeight="1" x14ac:dyDescent="0.15">
      <c r="C66" s="79" t="s">
        <v>414</v>
      </c>
    </row>
    <row r="67" spans="2:12" ht="15" customHeight="1" x14ac:dyDescent="0.15">
      <c r="C67" s="81" t="s">
        <v>97</v>
      </c>
    </row>
    <row r="68" spans="2:12" ht="15" customHeight="1" x14ac:dyDescent="0.15">
      <c r="C68" s="81"/>
    </row>
    <row r="69" spans="2:12" ht="15" hidden="1" customHeight="1" x14ac:dyDescent="0.15">
      <c r="C69" s="81"/>
    </row>
    <row r="70" spans="2:12" ht="15" hidden="1" customHeight="1" x14ac:dyDescent="0.15">
      <c r="C70" s="81"/>
    </row>
    <row r="71" spans="2:12" ht="15" hidden="1" customHeight="1" x14ac:dyDescent="0.15">
      <c r="C71" s="87"/>
      <c r="D71" s="101" t="s">
        <v>218</v>
      </c>
      <c r="E71" s="87"/>
      <c r="F71" s="87"/>
      <c r="G71" s="87"/>
      <c r="H71" s="87"/>
      <c r="I71" s="87"/>
      <c r="J71" s="87"/>
      <c r="K71" s="87"/>
    </row>
    <row r="72" spans="2:12" ht="15" hidden="1" customHeight="1" x14ac:dyDescent="0.15">
      <c r="C72" s="87"/>
      <c r="D72" s="87"/>
      <c r="E72" s="87" t="s">
        <v>219</v>
      </c>
      <c r="F72" s="87"/>
      <c r="G72" s="87"/>
      <c r="H72" s="87"/>
      <c r="I72" s="87"/>
      <c r="J72" s="87"/>
      <c r="K72" s="87"/>
    </row>
    <row r="73" spans="2:12" ht="15" hidden="1" customHeight="1" x14ac:dyDescent="0.15">
      <c r="C73" s="87"/>
      <c r="D73" s="87"/>
      <c r="E73" s="87"/>
      <c r="F73" s="87"/>
      <c r="G73" s="87"/>
      <c r="H73" s="87"/>
      <c r="I73" s="87"/>
      <c r="J73" s="87"/>
      <c r="K73" s="87"/>
      <c r="L73" s="87"/>
    </row>
    <row r="74" spans="2:12" ht="15" customHeight="1" x14ac:dyDescent="0.15">
      <c r="C74" s="87"/>
      <c r="D74" s="101" t="s">
        <v>59</v>
      </c>
      <c r="E74" s="87"/>
      <c r="F74" s="87"/>
      <c r="G74" s="87"/>
      <c r="H74" s="87"/>
      <c r="I74" s="87"/>
      <c r="J74" s="87"/>
      <c r="K74" s="87"/>
    </row>
    <row r="75" spans="2:12" ht="15" customHeight="1" x14ac:dyDescent="0.15">
      <c r="C75" s="87"/>
      <c r="D75" s="87"/>
      <c r="E75" s="87" t="s">
        <v>5</v>
      </c>
      <c r="F75" s="87"/>
      <c r="G75" s="87"/>
      <c r="H75" s="87"/>
      <c r="I75" s="87"/>
      <c r="J75" s="87"/>
      <c r="K75" s="87"/>
    </row>
    <row r="76" spans="2:12" ht="15" customHeight="1" x14ac:dyDescent="0.15">
      <c r="C76" s="87"/>
      <c r="D76" s="87"/>
      <c r="E76" s="87" t="s">
        <v>7</v>
      </c>
      <c r="F76" s="87"/>
      <c r="G76" s="87"/>
      <c r="H76" s="87"/>
      <c r="I76" s="87"/>
      <c r="J76" s="87"/>
      <c r="K76" s="87"/>
    </row>
    <row r="77" spans="2:12" ht="15" customHeight="1" x14ac:dyDescent="0.15">
      <c r="C77" s="87"/>
      <c r="D77" s="87"/>
      <c r="E77" s="87"/>
      <c r="F77" s="87"/>
      <c r="G77" s="87"/>
      <c r="H77" s="87"/>
      <c r="I77" s="87"/>
      <c r="J77" s="87"/>
      <c r="K77" s="87"/>
      <c r="L77" s="87"/>
    </row>
    <row r="78" spans="2:12" ht="15" customHeight="1" x14ac:dyDescent="0.15">
      <c r="C78" s="87"/>
      <c r="D78" s="101" t="s">
        <v>415</v>
      </c>
      <c r="E78" s="87"/>
      <c r="F78" s="87"/>
      <c r="G78" s="87"/>
      <c r="H78" s="87"/>
      <c r="I78" s="87"/>
      <c r="J78" s="87"/>
      <c r="K78" s="87"/>
    </row>
    <row r="79" spans="2:12" ht="15" customHeight="1" x14ac:dyDescent="0.15">
      <c r="C79" s="87"/>
      <c r="D79" s="87"/>
      <c r="E79" s="87" t="s">
        <v>416</v>
      </c>
      <c r="F79" s="87"/>
      <c r="G79" s="87"/>
      <c r="H79" s="87"/>
      <c r="I79" s="87"/>
      <c r="J79" s="87"/>
      <c r="K79" s="87"/>
    </row>
    <row r="80" spans="2:12" ht="15" customHeight="1" x14ac:dyDescent="0.15">
      <c r="C80" s="87"/>
      <c r="D80" s="87"/>
      <c r="E80" s="87" t="s">
        <v>6</v>
      </c>
      <c r="F80" s="87"/>
      <c r="G80" s="87"/>
      <c r="H80" s="87"/>
      <c r="I80" s="87"/>
      <c r="J80" s="87"/>
      <c r="K80" s="87"/>
    </row>
    <row r="81" spans="2:13" ht="15" customHeight="1" x14ac:dyDescent="0.15">
      <c r="C81" s="87"/>
      <c r="D81" s="87"/>
      <c r="E81" s="205" t="s">
        <v>220</v>
      </c>
      <c r="F81" s="87"/>
      <c r="G81" s="87"/>
      <c r="H81" s="87"/>
      <c r="I81" s="87"/>
      <c r="J81" s="87"/>
      <c r="K81" s="87"/>
    </row>
    <row r="82" spans="2:13" ht="15" customHeight="1" x14ac:dyDescent="0.15">
      <c r="C82" s="87"/>
      <c r="D82" s="87"/>
      <c r="E82" s="87"/>
      <c r="F82" s="87"/>
      <c r="G82" s="87"/>
      <c r="H82" s="87"/>
      <c r="I82" s="87"/>
      <c r="J82" s="87"/>
      <c r="K82" s="87"/>
    </row>
    <row r="83" spans="2:13" ht="15" customHeight="1" x14ac:dyDescent="0.15">
      <c r="C83" s="87"/>
      <c r="D83" s="101" t="s">
        <v>60</v>
      </c>
      <c r="E83" s="102"/>
      <c r="F83" s="87"/>
      <c r="G83" s="87"/>
      <c r="H83" s="87"/>
      <c r="I83" s="87"/>
      <c r="J83" s="87"/>
      <c r="K83" s="87"/>
    </row>
    <row r="84" spans="2:13" ht="15" customHeight="1" x14ac:dyDescent="0.15">
      <c r="C84" s="87"/>
      <c r="D84" s="87"/>
      <c r="E84" s="87" t="s">
        <v>51</v>
      </c>
      <c r="F84" s="87"/>
      <c r="G84" s="87"/>
      <c r="H84" s="87"/>
      <c r="I84" s="87"/>
      <c r="J84" s="87"/>
      <c r="K84" s="87"/>
    </row>
    <row r="85" spans="2:13" ht="15" customHeight="1" x14ac:dyDescent="0.15">
      <c r="C85" s="87"/>
      <c r="D85" s="87"/>
      <c r="E85" s="97" t="s">
        <v>417</v>
      </c>
      <c r="F85" s="87"/>
      <c r="G85" s="87"/>
      <c r="H85" s="87"/>
      <c r="I85" s="87"/>
      <c r="J85" s="87"/>
      <c r="K85" s="87"/>
    </row>
    <row r="86" spans="2:13" ht="15" customHeight="1" x14ac:dyDescent="0.15">
      <c r="C86" s="87"/>
      <c r="D86" s="87"/>
      <c r="E86" s="102"/>
      <c r="F86" s="87"/>
      <c r="G86" s="87"/>
      <c r="H86" s="87"/>
      <c r="I86" s="87"/>
      <c r="J86" s="87"/>
      <c r="K86" s="87"/>
    </row>
    <row r="87" spans="2:13" ht="15" hidden="1" customHeight="1" x14ac:dyDescent="0.15">
      <c r="C87" s="87"/>
      <c r="D87" s="101" t="s">
        <v>61</v>
      </c>
      <c r="E87" s="102"/>
      <c r="F87" s="87"/>
      <c r="G87" s="87"/>
      <c r="H87" s="87"/>
      <c r="I87" s="87"/>
      <c r="J87" s="87"/>
      <c r="K87" s="87"/>
    </row>
    <row r="88" spans="2:13" ht="15" hidden="1" customHeight="1" x14ac:dyDescent="0.15">
      <c r="C88" s="87"/>
      <c r="D88" s="87"/>
      <c r="E88" s="87" t="s">
        <v>31</v>
      </c>
      <c r="F88" s="87"/>
      <c r="G88" s="87"/>
      <c r="H88" s="87"/>
      <c r="I88" s="87"/>
      <c r="J88" s="87"/>
      <c r="K88" s="87"/>
    </row>
    <row r="89" spans="2:13" ht="15" hidden="1" customHeight="1" x14ac:dyDescent="0.15">
      <c r="C89" s="87"/>
      <c r="D89" s="87"/>
      <c r="E89" s="202" t="s">
        <v>400</v>
      </c>
      <c r="F89" s="87"/>
      <c r="G89" s="87"/>
      <c r="H89" s="87"/>
      <c r="I89" s="87"/>
      <c r="J89" s="87"/>
      <c r="K89" s="87"/>
    </row>
    <row r="90" spans="2:13" ht="15" hidden="1" customHeight="1" x14ac:dyDescent="0.15">
      <c r="C90" s="81"/>
    </row>
    <row r="91" spans="2:13" ht="15" hidden="1" customHeight="1" x14ac:dyDescent="0.15">
      <c r="C91" s="157"/>
      <c r="D91" s="309" t="s">
        <v>395</v>
      </c>
      <c r="F91" s="151"/>
      <c r="G91" s="151"/>
      <c r="H91" s="151"/>
      <c r="I91" s="151"/>
      <c r="J91" s="151"/>
      <c r="K91" s="151"/>
      <c r="L91" s="151"/>
      <c r="M91" s="151"/>
    </row>
    <row r="92" spans="2:13" ht="15" hidden="1" customHeight="1" x14ac:dyDescent="0.15">
      <c r="C92" s="157"/>
      <c r="D92" s="309"/>
      <c r="E92" s="79" t="s">
        <v>394</v>
      </c>
      <c r="F92" s="151"/>
      <c r="G92" s="151"/>
      <c r="H92" s="151"/>
      <c r="I92" s="151"/>
      <c r="J92" s="151"/>
      <c r="K92" s="151"/>
      <c r="L92" s="151"/>
      <c r="M92" s="151"/>
    </row>
    <row r="93" spans="2:13" ht="15" customHeight="1" x14ac:dyDescent="0.15">
      <c r="C93" s="157"/>
      <c r="D93" s="309"/>
      <c r="F93" s="151"/>
      <c r="G93" s="151"/>
      <c r="H93" s="151"/>
      <c r="I93" s="151"/>
      <c r="J93" s="151"/>
      <c r="K93" s="151"/>
      <c r="L93" s="151"/>
      <c r="M93" s="151"/>
    </row>
    <row r="94" spans="2:13" ht="15" customHeight="1" x14ac:dyDescent="0.15">
      <c r="B94" s="82" t="s">
        <v>62</v>
      </c>
    </row>
    <row r="95" spans="2:13" ht="15" customHeight="1" x14ac:dyDescent="0.15">
      <c r="C95" s="79" t="s">
        <v>32</v>
      </c>
    </row>
    <row r="96" spans="2:13" ht="15" customHeight="1" x14ac:dyDescent="0.15">
      <c r="D96" s="81"/>
      <c r="E96" s="80"/>
    </row>
    <row r="97" spans="3:12" ht="15" customHeight="1" x14ac:dyDescent="0.15">
      <c r="C97" s="103"/>
      <c r="D97" s="104"/>
      <c r="E97" s="105"/>
      <c r="F97" s="106"/>
      <c r="G97" s="106"/>
      <c r="H97" s="106"/>
      <c r="I97" s="106"/>
      <c r="J97" s="106"/>
      <c r="K97" s="107"/>
    </row>
    <row r="98" spans="3:12" ht="15" customHeight="1" x14ac:dyDescent="0.15">
      <c r="C98" s="108"/>
      <c r="D98" s="151" t="s">
        <v>221</v>
      </c>
      <c r="F98" s="151"/>
      <c r="G98" s="151"/>
      <c r="H98" s="151"/>
      <c r="I98" s="151"/>
      <c r="J98" s="151"/>
      <c r="K98" s="152"/>
      <c r="L98" s="151"/>
    </row>
    <row r="99" spans="3:12" ht="15" customHeight="1" x14ac:dyDescent="0.15">
      <c r="C99" s="108"/>
      <c r="H99" s="110" t="s">
        <v>63</v>
      </c>
      <c r="I99" s="111"/>
      <c r="J99" s="111"/>
      <c r="K99" s="109"/>
    </row>
    <row r="100" spans="3:12" ht="15" customHeight="1" x14ac:dyDescent="0.15">
      <c r="C100" s="112"/>
      <c r="D100" s="79" t="s">
        <v>52</v>
      </c>
      <c r="K100" s="109"/>
    </row>
    <row r="101" spans="3:12" ht="15" customHeight="1" x14ac:dyDescent="0.15">
      <c r="C101" s="112"/>
      <c r="H101" s="110" t="s">
        <v>50</v>
      </c>
      <c r="I101" s="111"/>
      <c r="J101" s="111"/>
      <c r="K101" s="113"/>
    </row>
    <row r="102" spans="3:12" ht="15" customHeight="1" x14ac:dyDescent="0.15">
      <c r="C102" s="112"/>
      <c r="D102" s="79" t="s">
        <v>53</v>
      </c>
      <c r="K102" s="109"/>
    </row>
    <row r="103" spans="3:12" ht="15" customHeight="1" x14ac:dyDescent="0.15">
      <c r="C103" s="112"/>
      <c r="H103" s="110" t="s">
        <v>64</v>
      </c>
      <c r="I103" s="111"/>
      <c r="J103" s="111"/>
      <c r="K103" s="113"/>
    </row>
    <row r="104" spans="3:12" ht="15" customHeight="1" x14ac:dyDescent="0.15">
      <c r="C104" s="112"/>
      <c r="D104" s="79" t="s">
        <v>108</v>
      </c>
      <c r="K104" s="109"/>
    </row>
    <row r="105" spans="3:12" ht="15" customHeight="1" x14ac:dyDescent="0.15">
      <c r="C105" s="112"/>
      <c r="H105" s="110" t="s">
        <v>65</v>
      </c>
      <c r="I105" s="111"/>
      <c r="J105" s="111"/>
      <c r="K105" s="113"/>
    </row>
    <row r="106" spans="3:12" ht="15" customHeight="1" x14ac:dyDescent="0.15">
      <c r="C106" s="112"/>
      <c r="D106" s="79" t="s">
        <v>418</v>
      </c>
      <c r="H106" s="110"/>
      <c r="I106" s="111"/>
      <c r="J106" s="111"/>
      <c r="K106" s="113"/>
    </row>
    <row r="107" spans="3:12" ht="15" customHeight="1" x14ac:dyDescent="0.15">
      <c r="C107" s="112"/>
      <c r="E107" s="79" t="s">
        <v>98</v>
      </c>
      <c r="H107" s="110"/>
      <c r="I107" s="111"/>
      <c r="J107" s="111"/>
      <c r="K107" s="113"/>
    </row>
    <row r="108" spans="3:12" ht="15" customHeight="1" x14ac:dyDescent="0.15">
      <c r="C108" s="112"/>
      <c r="E108" s="79" t="s">
        <v>99</v>
      </c>
      <c r="K108" s="109"/>
    </row>
    <row r="109" spans="3:12" ht="15" customHeight="1" x14ac:dyDescent="0.15">
      <c r="C109" s="112"/>
      <c r="H109" s="316" t="s">
        <v>100</v>
      </c>
      <c r="I109" s="111"/>
      <c r="J109" s="111"/>
      <c r="K109" s="113"/>
    </row>
    <row r="110" spans="3:12" ht="15" customHeight="1" x14ac:dyDescent="0.15">
      <c r="C110" s="112"/>
      <c r="H110" s="316"/>
      <c r="I110" s="111"/>
      <c r="J110" s="111"/>
      <c r="K110" s="113"/>
    </row>
    <row r="111" spans="3:12" ht="15" customHeight="1" x14ac:dyDescent="0.15">
      <c r="C111" s="112"/>
      <c r="D111" s="79" t="s">
        <v>419</v>
      </c>
      <c r="K111" s="109"/>
    </row>
    <row r="112" spans="3:12" ht="15" customHeight="1" x14ac:dyDescent="0.15">
      <c r="C112" s="108"/>
      <c r="E112" s="79" t="s">
        <v>222</v>
      </c>
      <c r="K112" s="109"/>
    </row>
    <row r="113" spans="2:11" ht="15" customHeight="1" x14ac:dyDescent="0.15">
      <c r="C113" s="108"/>
      <c r="E113" s="79" t="s">
        <v>223</v>
      </c>
      <c r="K113" s="109"/>
    </row>
    <row r="114" spans="2:11" ht="15" customHeight="1" x14ac:dyDescent="0.15">
      <c r="C114" s="108"/>
      <c r="E114" s="79" t="s">
        <v>420</v>
      </c>
      <c r="K114" s="109"/>
    </row>
    <row r="115" spans="2:11" ht="15" customHeight="1" x14ac:dyDescent="0.15">
      <c r="C115" s="108"/>
      <c r="E115" s="79" t="s">
        <v>238</v>
      </c>
      <c r="K115" s="109"/>
    </row>
    <row r="116" spans="2:11" ht="15" customHeight="1" x14ac:dyDescent="0.15">
      <c r="C116" s="108"/>
      <c r="E116" s="123" t="s">
        <v>243</v>
      </c>
      <c r="K116" s="109"/>
    </row>
    <row r="117" spans="2:11" ht="15" customHeight="1" x14ac:dyDescent="0.15">
      <c r="C117" s="114"/>
      <c r="D117" s="115"/>
      <c r="E117" s="115"/>
      <c r="F117" s="115"/>
      <c r="G117" s="115"/>
      <c r="H117" s="115"/>
      <c r="I117" s="115"/>
      <c r="J117" s="115"/>
      <c r="K117" s="116"/>
    </row>
    <row r="118" spans="2:11" ht="15" customHeight="1" x14ac:dyDescent="0.15">
      <c r="D118" s="81"/>
    </row>
    <row r="119" spans="2:11" ht="15" customHeight="1" x14ac:dyDescent="0.15">
      <c r="B119" s="82" t="s">
        <v>74</v>
      </c>
      <c r="D119" s="81"/>
    </row>
    <row r="120" spans="2:11" ht="15" customHeight="1" x14ac:dyDescent="0.15">
      <c r="C120" s="117" t="s">
        <v>75</v>
      </c>
    </row>
    <row r="121" spans="2:11" ht="15" customHeight="1" x14ac:dyDescent="0.15">
      <c r="C121" s="117"/>
      <c r="D121" s="79" t="s">
        <v>1</v>
      </c>
    </row>
    <row r="122" spans="2:11" ht="15" customHeight="1" x14ac:dyDescent="0.15">
      <c r="C122" s="79" t="s">
        <v>224</v>
      </c>
    </row>
    <row r="123" spans="2:11" ht="15" customHeight="1" x14ac:dyDescent="0.15">
      <c r="C123" s="145" t="s">
        <v>405</v>
      </c>
    </row>
    <row r="124" spans="2:11" ht="15" customHeight="1" x14ac:dyDescent="0.15">
      <c r="D124" s="145" t="s">
        <v>92</v>
      </c>
    </row>
    <row r="125" spans="2:11" ht="15" customHeight="1" x14ac:dyDescent="0.15"/>
    <row r="126" spans="2:11" ht="15" customHeight="1" x14ac:dyDescent="0.15"/>
    <row r="127" spans="2:11" ht="15" customHeight="1" x14ac:dyDescent="0.15"/>
    <row r="128" spans="2:11"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spans="3:11" ht="15" customHeight="1" x14ac:dyDescent="0.15"/>
    <row r="146" spans="3:11" ht="15" customHeight="1" x14ac:dyDescent="0.15"/>
    <row r="147" spans="3:11" ht="15" customHeight="1" x14ac:dyDescent="0.15">
      <c r="G147" s="79" t="s">
        <v>2</v>
      </c>
    </row>
    <row r="148" spans="3:11" ht="15" customHeight="1" x14ac:dyDescent="0.15"/>
    <row r="149" spans="3:11" ht="15" customHeight="1" x14ac:dyDescent="0.15">
      <c r="G149" s="317" t="s">
        <v>88</v>
      </c>
      <c r="H149" s="317"/>
      <c r="I149" s="317"/>
      <c r="J149" s="317"/>
      <c r="K149" s="317"/>
    </row>
    <row r="150" spans="3:11" ht="15" customHeight="1" x14ac:dyDescent="0.15">
      <c r="H150" s="140"/>
      <c r="I150" s="140"/>
      <c r="J150" s="140"/>
      <c r="K150" s="140"/>
    </row>
    <row r="151" spans="3:11" ht="15" customHeight="1" x14ac:dyDescent="0.15">
      <c r="D151" s="87" t="s">
        <v>82</v>
      </c>
    </row>
    <row r="152" spans="3:11" ht="15" customHeight="1" x14ac:dyDescent="0.15">
      <c r="C152" s="79" t="s">
        <v>101</v>
      </c>
      <c r="D152" s="87"/>
    </row>
    <row r="153" spans="3:11" ht="15" customHeight="1" x14ac:dyDescent="0.15">
      <c r="D153" s="87"/>
    </row>
    <row r="154" spans="3:11" ht="15" customHeight="1" x14ac:dyDescent="0.15">
      <c r="E154" s="87" t="s">
        <v>86</v>
      </c>
      <c r="F154" s="87"/>
    </row>
    <row r="155" spans="3:11" ht="15" customHeight="1" x14ac:dyDescent="0.15">
      <c r="E155" s="87" t="s">
        <v>77</v>
      </c>
      <c r="F155" s="87"/>
    </row>
    <row r="156" spans="3:11" ht="15" customHeight="1" x14ac:dyDescent="0.15">
      <c r="E156" s="87" t="s">
        <v>71</v>
      </c>
      <c r="F156" s="87"/>
    </row>
    <row r="157" spans="3:11" ht="15" customHeight="1" x14ac:dyDescent="0.15">
      <c r="D157" s="87"/>
    </row>
    <row r="158" spans="3:11" ht="15" customHeight="1" x14ac:dyDescent="0.15">
      <c r="D158" s="87"/>
    </row>
    <row r="159" spans="3:11" ht="15" customHeight="1" x14ac:dyDescent="0.15">
      <c r="D159" s="87"/>
    </row>
    <row r="160" spans="3:11" ht="15" customHeight="1" x14ac:dyDescent="0.15">
      <c r="D160" s="87"/>
    </row>
    <row r="161" spans="3:11" ht="15" customHeight="1" x14ac:dyDescent="0.15">
      <c r="E161" s="87" t="s">
        <v>85</v>
      </c>
      <c r="F161" s="87"/>
    </row>
    <row r="162" spans="3:11" ht="15" customHeight="1" x14ac:dyDescent="0.15">
      <c r="E162" s="87" t="s">
        <v>83</v>
      </c>
      <c r="F162" s="87"/>
    </row>
    <row r="163" spans="3:11" ht="15" customHeight="1" x14ac:dyDescent="0.15">
      <c r="E163" s="79" t="s">
        <v>84</v>
      </c>
    </row>
    <row r="164" spans="3:11" ht="15" customHeight="1" x14ac:dyDescent="0.15">
      <c r="E164" s="79" t="s">
        <v>102</v>
      </c>
    </row>
    <row r="165" spans="3:11" ht="15" customHeight="1" x14ac:dyDescent="0.15">
      <c r="E165" s="87"/>
      <c r="F165" s="87"/>
    </row>
    <row r="166" spans="3:11" ht="15" customHeight="1" x14ac:dyDescent="0.15">
      <c r="E166" s="87"/>
      <c r="F166" s="87"/>
    </row>
    <row r="167" spans="3:11" ht="15" customHeight="1" x14ac:dyDescent="0.15">
      <c r="E167" s="87"/>
      <c r="F167" s="87"/>
    </row>
    <row r="168" spans="3:11" ht="15" customHeight="1" x14ac:dyDescent="0.15">
      <c r="E168" s="87"/>
      <c r="F168" s="87"/>
    </row>
    <row r="169" spans="3:11" ht="15" customHeight="1" x14ac:dyDescent="0.15">
      <c r="E169" s="87" t="s">
        <v>80</v>
      </c>
      <c r="F169" s="87"/>
    </row>
    <row r="170" spans="3:11" ht="15" customHeight="1" x14ac:dyDescent="0.15">
      <c r="E170" s="87" t="s">
        <v>78</v>
      </c>
      <c r="F170" s="87"/>
    </row>
    <row r="171" spans="3:11" ht="15" customHeight="1" x14ac:dyDescent="0.15">
      <c r="E171" s="87" t="s">
        <v>79</v>
      </c>
      <c r="F171" s="87"/>
    </row>
    <row r="172" spans="3:11" ht="15" customHeight="1" x14ac:dyDescent="0.15">
      <c r="E172" s="87" t="s">
        <v>103</v>
      </c>
      <c r="F172" s="87"/>
    </row>
    <row r="173" spans="3:11" ht="15" customHeight="1" x14ac:dyDescent="0.15">
      <c r="D173" s="87"/>
      <c r="E173" s="87"/>
      <c r="F173" s="87"/>
      <c r="G173" s="87"/>
      <c r="H173" s="87"/>
      <c r="I173" s="87"/>
      <c r="J173" s="87"/>
      <c r="K173" s="87"/>
    </row>
    <row r="174" spans="3:11" ht="15" hidden="1" customHeight="1" x14ac:dyDescent="0.15">
      <c r="D174" s="87"/>
      <c r="E174" s="87"/>
      <c r="F174" s="87"/>
      <c r="G174" s="87"/>
      <c r="H174" s="87"/>
      <c r="I174" s="87"/>
      <c r="J174" s="87"/>
      <c r="K174" s="87"/>
    </row>
    <row r="175" spans="3:11" ht="15" hidden="1" customHeight="1" x14ac:dyDescent="0.15">
      <c r="C175" s="117" t="s">
        <v>76</v>
      </c>
      <c r="D175" s="117"/>
      <c r="E175" s="87"/>
      <c r="F175" s="87"/>
      <c r="G175" s="87"/>
      <c r="H175" s="87"/>
      <c r="I175" s="87"/>
      <c r="J175" s="87"/>
      <c r="K175" s="87"/>
    </row>
    <row r="176" spans="3:11" ht="15" hidden="1" customHeight="1" x14ac:dyDescent="0.15">
      <c r="D176" s="87" t="s">
        <v>70</v>
      </c>
      <c r="E176" s="87"/>
      <c r="F176" s="87"/>
      <c r="G176" s="87"/>
      <c r="H176" s="87"/>
      <c r="I176" s="87"/>
      <c r="J176" s="87"/>
      <c r="K176" s="87"/>
    </row>
    <row r="177" spans="4:11" ht="15" hidden="1" customHeight="1" x14ac:dyDescent="0.15"/>
    <row r="178" spans="4:11" ht="15" hidden="1" customHeight="1" x14ac:dyDescent="0.15">
      <c r="D178" s="87"/>
      <c r="E178" s="87"/>
      <c r="F178" s="87"/>
      <c r="G178" s="87"/>
      <c r="H178" s="87"/>
      <c r="I178" s="87"/>
      <c r="J178" s="87"/>
      <c r="K178" s="87"/>
    </row>
    <row r="179" spans="4:11" ht="15" hidden="1" customHeight="1" x14ac:dyDescent="0.15">
      <c r="D179" s="87"/>
      <c r="E179" s="87"/>
      <c r="F179" s="87"/>
      <c r="G179" s="87"/>
      <c r="H179" s="87"/>
      <c r="I179" s="87"/>
      <c r="J179" s="87"/>
      <c r="K179" s="87"/>
    </row>
    <row r="180" spans="4:11" ht="15" hidden="1" customHeight="1" x14ac:dyDescent="0.15">
      <c r="D180" s="87"/>
      <c r="E180" s="87"/>
      <c r="F180" s="87"/>
      <c r="G180" s="87"/>
      <c r="H180" s="87"/>
      <c r="I180" s="87"/>
      <c r="J180" s="87"/>
      <c r="K180" s="87"/>
    </row>
    <row r="181" spans="4:11" ht="15" hidden="1" customHeight="1" x14ac:dyDescent="0.15">
      <c r="D181" s="87"/>
      <c r="E181" s="87"/>
      <c r="F181" s="87"/>
      <c r="G181" s="87"/>
      <c r="H181" s="87"/>
      <c r="I181" s="87"/>
      <c r="J181" s="87"/>
      <c r="K181" s="87"/>
    </row>
    <row r="182" spans="4:11" ht="15" hidden="1" customHeight="1" x14ac:dyDescent="0.15">
      <c r="D182" s="87"/>
      <c r="E182" s="87"/>
      <c r="F182" s="87"/>
      <c r="G182" s="87"/>
      <c r="H182" s="87"/>
      <c r="I182" s="87"/>
      <c r="J182" s="87"/>
      <c r="K182" s="87"/>
    </row>
    <row r="183" spans="4:11" ht="15" hidden="1" customHeight="1" x14ac:dyDescent="0.15">
      <c r="D183" s="87"/>
      <c r="E183" s="87"/>
      <c r="F183" s="87"/>
      <c r="G183" s="87"/>
      <c r="H183" s="87"/>
      <c r="I183" s="87"/>
      <c r="J183" s="87"/>
      <c r="K183" s="87"/>
    </row>
    <row r="184" spans="4:11" ht="15" hidden="1" customHeight="1" x14ac:dyDescent="0.15">
      <c r="D184" s="87"/>
      <c r="E184" s="87"/>
      <c r="F184" s="87"/>
      <c r="G184" s="87"/>
      <c r="H184" s="87"/>
      <c r="I184" s="87"/>
      <c r="J184" s="87"/>
      <c r="K184" s="87"/>
    </row>
    <row r="185" spans="4:11" ht="15" hidden="1" customHeight="1" x14ac:dyDescent="0.15">
      <c r="D185" s="87"/>
      <c r="E185" s="87"/>
      <c r="F185" s="87"/>
      <c r="G185" s="87"/>
      <c r="H185" s="87"/>
      <c r="I185" s="87"/>
      <c r="J185" s="87"/>
      <c r="K185" s="87"/>
    </row>
    <row r="186" spans="4:11" ht="15" hidden="1" customHeight="1" x14ac:dyDescent="0.15">
      <c r="D186" s="87"/>
      <c r="E186" s="87"/>
      <c r="F186" s="87"/>
      <c r="G186" s="87"/>
      <c r="H186" s="87"/>
      <c r="I186" s="87"/>
      <c r="J186" s="87"/>
      <c r="K186" s="87"/>
    </row>
    <row r="187" spans="4:11" ht="15" hidden="1" customHeight="1" x14ac:dyDescent="0.15">
      <c r="D187" s="87"/>
      <c r="E187" s="87"/>
      <c r="F187" s="87"/>
      <c r="G187" s="87"/>
      <c r="H187" s="87"/>
      <c r="I187" s="87"/>
      <c r="J187" s="87"/>
      <c r="K187" s="87"/>
    </row>
    <row r="188" spans="4:11" ht="15" hidden="1" customHeight="1" x14ac:dyDescent="0.15">
      <c r="D188" s="87"/>
      <c r="E188" s="87"/>
      <c r="F188" s="87"/>
      <c r="G188" s="87"/>
      <c r="H188" s="87"/>
      <c r="I188" s="87"/>
      <c r="J188" s="87"/>
      <c r="K188" s="87"/>
    </row>
    <row r="189" spans="4:11" ht="15" hidden="1" customHeight="1" x14ac:dyDescent="0.15">
      <c r="D189" s="87"/>
      <c r="E189" s="87"/>
      <c r="F189" s="87"/>
      <c r="G189" s="87"/>
      <c r="H189" s="87"/>
      <c r="I189" s="87"/>
      <c r="J189" s="87"/>
      <c r="K189" s="87"/>
    </row>
    <row r="190" spans="4:11" ht="15" hidden="1" customHeight="1" x14ac:dyDescent="0.15">
      <c r="D190" s="87"/>
      <c r="E190" s="87"/>
      <c r="F190" s="87"/>
      <c r="G190" s="87"/>
      <c r="H190" s="87"/>
      <c r="I190" s="87"/>
      <c r="J190" s="87"/>
      <c r="K190" s="87"/>
    </row>
    <row r="191" spans="4:11" ht="15" hidden="1" customHeight="1" x14ac:dyDescent="0.15">
      <c r="D191" s="87"/>
      <c r="E191" s="87"/>
      <c r="F191" s="87"/>
      <c r="G191" s="87"/>
      <c r="H191" s="87"/>
      <c r="I191" s="87"/>
      <c r="J191" s="87"/>
      <c r="K191" s="87"/>
    </row>
    <row r="192" spans="4:11" ht="15" hidden="1" customHeight="1" x14ac:dyDescent="0.15">
      <c r="D192" s="87"/>
      <c r="E192" s="87"/>
      <c r="F192" s="87"/>
      <c r="G192" s="87"/>
      <c r="H192" s="87"/>
      <c r="I192" s="87"/>
      <c r="J192" s="87"/>
      <c r="K192" s="87"/>
    </row>
    <row r="193" spans="3:11" ht="15" hidden="1" customHeight="1" x14ac:dyDescent="0.15">
      <c r="D193" s="87"/>
      <c r="E193" s="87"/>
      <c r="F193" s="87"/>
      <c r="G193" s="87"/>
      <c r="H193" s="87"/>
      <c r="I193" s="87"/>
      <c r="J193" s="87"/>
      <c r="K193" s="87"/>
    </row>
    <row r="194" spans="3:11" ht="15" hidden="1" customHeight="1" x14ac:dyDescent="0.15">
      <c r="D194" s="87"/>
      <c r="E194" s="87"/>
      <c r="F194" s="87"/>
      <c r="G194" s="87"/>
      <c r="H194" s="87"/>
      <c r="I194" s="87"/>
      <c r="J194" s="87"/>
      <c r="K194" s="87"/>
    </row>
    <row r="195" spans="3:11" ht="15" hidden="1" customHeight="1" x14ac:dyDescent="0.15">
      <c r="D195" s="87"/>
      <c r="E195" s="87" t="s">
        <v>115</v>
      </c>
      <c r="F195" s="87"/>
      <c r="G195" s="87"/>
      <c r="H195" s="87"/>
      <c r="I195" s="87"/>
      <c r="J195" s="87"/>
      <c r="K195" s="87"/>
    </row>
    <row r="196" spans="3:11" ht="15" hidden="1" customHeight="1" x14ac:dyDescent="0.15">
      <c r="D196" s="87"/>
      <c r="E196" s="87"/>
      <c r="F196" s="87" t="s">
        <v>116</v>
      </c>
      <c r="G196" s="87"/>
      <c r="H196" s="87"/>
      <c r="I196" s="87"/>
      <c r="J196" s="87"/>
      <c r="K196" s="87"/>
    </row>
    <row r="197" spans="3:11" ht="15" hidden="1" customHeight="1" x14ac:dyDescent="0.15">
      <c r="D197" s="87"/>
      <c r="E197" s="87" t="s">
        <v>225</v>
      </c>
      <c r="G197" s="87"/>
      <c r="H197" s="87"/>
      <c r="I197" s="87"/>
      <c r="J197" s="87"/>
      <c r="K197" s="87"/>
    </row>
    <row r="198" spans="3:11" ht="15" hidden="1" customHeight="1" x14ac:dyDescent="0.15">
      <c r="D198" s="87"/>
      <c r="E198" s="87" t="s">
        <v>226</v>
      </c>
      <c r="F198" s="87"/>
      <c r="G198" s="87"/>
      <c r="H198" s="87"/>
      <c r="I198" s="87"/>
      <c r="J198" s="87"/>
      <c r="K198" s="87"/>
    </row>
    <row r="199" spans="3:11" ht="15" hidden="1" customHeight="1" x14ac:dyDescent="0.15">
      <c r="D199" s="87"/>
      <c r="E199" s="87"/>
      <c r="F199" s="87"/>
      <c r="G199" s="87"/>
      <c r="H199" s="87"/>
      <c r="I199" s="87"/>
      <c r="J199" s="87"/>
      <c r="K199" s="87"/>
    </row>
    <row r="200" spans="3:11" ht="15" hidden="1" customHeight="1" x14ac:dyDescent="0.15">
      <c r="D200" s="87"/>
      <c r="E200" s="87" t="s">
        <v>117</v>
      </c>
      <c r="F200" s="87"/>
      <c r="G200" s="87"/>
      <c r="H200" s="87"/>
      <c r="I200" s="87"/>
      <c r="J200" s="87"/>
      <c r="K200" s="87"/>
    </row>
    <row r="201" spans="3:11" ht="15" hidden="1" customHeight="1" x14ac:dyDescent="0.15">
      <c r="D201" s="87"/>
      <c r="E201" s="87"/>
      <c r="F201" s="87" t="str">
        <f>" 平成"&amp;設定シート!D26&amp;"年度の年度更新では、平成"&amp;TEXT(設定シート!D26-1,"@")&amp;"年度の確定保険料"</f>
        <v xml:space="preserve"> 平成31年度の年度更新では、平成30年度の確定保険料</v>
      </c>
      <c r="G201" s="87"/>
      <c r="H201" s="87"/>
      <c r="I201" s="87"/>
      <c r="J201" s="87"/>
      <c r="K201" s="87"/>
    </row>
    <row r="202" spans="3:11" ht="15" hidden="1" customHeight="1" x14ac:dyDescent="0.15">
      <c r="D202" s="87"/>
      <c r="E202" s="87"/>
      <c r="F202" s="87"/>
      <c r="G202" s="87"/>
      <c r="H202" s="87"/>
      <c r="I202" s="87"/>
      <c r="J202" s="87"/>
      <c r="K202" s="87"/>
    </row>
    <row r="203" spans="3:11" s="87" customFormat="1" ht="15" hidden="1" customHeight="1" x14ac:dyDescent="0.15">
      <c r="C203" s="117" t="s">
        <v>33</v>
      </c>
    </row>
    <row r="204" spans="3:11" s="87" customFormat="1" ht="15" hidden="1" customHeight="1" x14ac:dyDescent="0.15">
      <c r="C204" s="81"/>
      <c r="D204" s="87" t="s">
        <v>34</v>
      </c>
    </row>
    <row r="205" spans="3:11" s="87" customFormat="1" ht="15" hidden="1" customHeight="1" x14ac:dyDescent="0.15">
      <c r="C205" s="81"/>
      <c r="D205" s="118"/>
      <c r="E205" s="87" t="s">
        <v>4</v>
      </c>
    </row>
    <row r="206" spans="3:11" s="87" customFormat="1" ht="15" hidden="1" customHeight="1" x14ac:dyDescent="0.15">
      <c r="C206" s="81"/>
      <c r="D206" s="118"/>
      <c r="E206" s="87" t="s">
        <v>89</v>
      </c>
    </row>
    <row r="207" spans="3:11" s="87" customFormat="1" ht="15" hidden="1" customHeight="1" x14ac:dyDescent="0.15">
      <c r="C207" s="81"/>
      <c r="D207" s="118"/>
      <c r="E207" s="87" t="s">
        <v>3</v>
      </c>
    </row>
    <row r="208" spans="3:11" s="87" customFormat="1" ht="7.5" hidden="1" customHeight="1" x14ac:dyDescent="0.15">
      <c r="C208" s="81"/>
      <c r="D208" s="118"/>
    </row>
    <row r="209" spans="2:11" s="87" customFormat="1" ht="15" hidden="1" customHeight="1" x14ac:dyDescent="0.15">
      <c r="C209" s="81"/>
      <c r="H209" s="144" t="s">
        <v>50</v>
      </c>
      <c r="I209" s="120"/>
    </row>
    <row r="210" spans="2:11" s="87" customFormat="1" ht="7.5" hidden="1" customHeight="1" x14ac:dyDescent="0.15">
      <c r="C210" s="81"/>
      <c r="H210" s="119"/>
      <c r="I210" s="120"/>
    </row>
    <row r="211" spans="2:11" s="87" customFormat="1" ht="15" hidden="1" customHeight="1" x14ac:dyDescent="0.15">
      <c r="C211" s="81"/>
      <c r="E211" s="102" t="s">
        <v>364</v>
      </c>
      <c r="F211" s="102"/>
    </row>
    <row r="212" spans="2:11" s="87" customFormat="1" ht="15" hidden="1" customHeight="1" x14ac:dyDescent="0.15">
      <c r="C212" s="81"/>
    </row>
    <row r="213" spans="2:11" ht="15" hidden="1" customHeight="1" x14ac:dyDescent="0.15">
      <c r="B213" s="82" t="s">
        <v>35</v>
      </c>
      <c r="D213" s="87"/>
      <c r="E213" s="87"/>
      <c r="F213" s="87"/>
      <c r="G213" s="87"/>
      <c r="H213" s="87"/>
      <c r="I213" s="87"/>
      <c r="J213" s="87"/>
      <c r="K213" s="87"/>
    </row>
    <row r="214" spans="2:11" ht="15" hidden="1" customHeight="1" x14ac:dyDescent="0.15">
      <c r="C214" s="79" t="s">
        <v>36</v>
      </c>
      <c r="D214" s="87"/>
      <c r="E214" s="87"/>
      <c r="F214" s="87"/>
      <c r="G214" s="87"/>
      <c r="H214" s="87"/>
      <c r="I214" s="87"/>
      <c r="J214" s="87"/>
      <c r="K214" s="87"/>
    </row>
    <row r="215" spans="2:11" ht="15" hidden="1" customHeight="1" x14ac:dyDescent="0.15">
      <c r="D215" s="87"/>
      <c r="E215" s="87"/>
      <c r="F215" s="87"/>
      <c r="G215" s="87"/>
      <c r="H215" s="87"/>
      <c r="I215" s="87"/>
      <c r="J215" s="87"/>
      <c r="K215" s="87"/>
    </row>
    <row r="216" spans="2:11" ht="15" hidden="1" customHeight="1" x14ac:dyDescent="0.15">
      <c r="C216" s="121" t="s">
        <v>37</v>
      </c>
      <c r="D216" s="87"/>
      <c r="E216" s="87"/>
      <c r="F216" s="87"/>
      <c r="G216" s="87"/>
      <c r="H216" s="87"/>
      <c r="I216" s="87"/>
      <c r="J216" s="87"/>
      <c r="K216" s="87"/>
    </row>
    <row r="217" spans="2:11" ht="15" hidden="1" customHeight="1" x14ac:dyDescent="0.15">
      <c r="D217" s="87" t="s">
        <v>112</v>
      </c>
      <c r="E217" s="87"/>
      <c r="F217" s="87"/>
      <c r="G217" s="87"/>
      <c r="H217" s="87"/>
      <c r="I217" s="87"/>
      <c r="J217" s="87"/>
      <c r="K217" s="87"/>
    </row>
    <row r="218" spans="2:11" ht="15" hidden="1" customHeight="1" x14ac:dyDescent="0.15">
      <c r="C218" s="79" t="s">
        <v>113</v>
      </c>
      <c r="D218" s="87"/>
      <c r="E218" s="87"/>
      <c r="F218" s="87"/>
      <c r="G218" s="87"/>
      <c r="H218" s="87"/>
      <c r="I218" s="87"/>
      <c r="J218" s="87"/>
      <c r="K218" s="87"/>
    </row>
    <row r="219" spans="2:11" ht="15" hidden="1" customHeight="1" x14ac:dyDescent="0.15">
      <c r="D219" s="87"/>
      <c r="E219" s="87"/>
      <c r="F219" s="87"/>
      <c r="G219" s="87"/>
      <c r="H219" s="87"/>
      <c r="I219" s="87"/>
      <c r="J219" s="87"/>
      <c r="K219" s="87"/>
    </row>
    <row r="220" spans="2:11" ht="15" hidden="1" customHeight="1" x14ac:dyDescent="0.15">
      <c r="D220" s="87"/>
      <c r="E220" s="87"/>
      <c r="F220" s="87"/>
      <c r="G220" s="87"/>
      <c r="H220" s="87"/>
      <c r="I220" s="87"/>
      <c r="J220" s="87"/>
      <c r="K220" s="87"/>
    </row>
    <row r="221" spans="2:11" ht="15" hidden="1" customHeight="1" x14ac:dyDescent="0.15">
      <c r="D221" s="87"/>
      <c r="E221" s="87"/>
      <c r="F221" s="87"/>
      <c r="G221" s="87"/>
      <c r="H221" s="87"/>
      <c r="I221" s="87"/>
      <c r="J221" s="87"/>
      <c r="K221" s="87"/>
    </row>
    <row r="222" spans="2:11" ht="15" hidden="1" customHeight="1" x14ac:dyDescent="0.15">
      <c r="D222" s="87"/>
      <c r="E222" s="87"/>
      <c r="F222" s="87"/>
      <c r="G222" s="87"/>
      <c r="H222" s="87"/>
      <c r="I222" s="87"/>
      <c r="J222" s="87"/>
      <c r="K222" s="87"/>
    </row>
    <row r="223" spans="2:11" ht="15" hidden="1" customHeight="1" x14ac:dyDescent="0.15">
      <c r="D223" s="87"/>
      <c r="E223" s="87"/>
      <c r="F223" s="87"/>
      <c r="G223" s="87"/>
      <c r="H223" s="87"/>
      <c r="I223" s="87"/>
      <c r="J223" s="87"/>
      <c r="K223" s="87"/>
    </row>
    <row r="224" spans="2:11" ht="15" hidden="1" customHeight="1" x14ac:dyDescent="0.15">
      <c r="D224" s="87"/>
      <c r="E224" s="87"/>
      <c r="F224" s="87"/>
      <c r="G224" s="87"/>
      <c r="H224" s="87"/>
      <c r="I224" s="87"/>
      <c r="J224" s="87"/>
      <c r="K224" s="87"/>
    </row>
    <row r="225" spans="3:11" ht="15" hidden="1" customHeight="1" x14ac:dyDescent="0.15">
      <c r="C225" s="81"/>
      <c r="D225" s="87" t="s">
        <v>38</v>
      </c>
      <c r="E225" s="87"/>
      <c r="F225" s="87"/>
      <c r="G225" s="87"/>
      <c r="H225" s="87"/>
      <c r="I225" s="87"/>
      <c r="J225" s="87"/>
      <c r="K225" s="87"/>
    </row>
    <row r="226" spans="3:11" ht="15" hidden="1" customHeight="1" x14ac:dyDescent="0.15">
      <c r="C226" s="81"/>
      <c r="D226" s="118"/>
      <c r="E226" s="122" t="s">
        <v>365</v>
      </c>
      <c r="F226" s="97"/>
      <c r="G226" s="87"/>
      <c r="H226" s="87"/>
      <c r="I226" s="87"/>
      <c r="J226" s="87"/>
      <c r="K226" s="87"/>
    </row>
    <row r="227" spans="3:11" ht="15" hidden="1" customHeight="1" x14ac:dyDescent="0.15">
      <c r="C227" s="81"/>
      <c r="D227" s="123"/>
      <c r="E227" s="93"/>
    </row>
    <row r="228" spans="3:11" ht="15" hidden="1" customHeight="1" x14ac:dyDescent="0.15">
      <c r="C228" s="81"/>
      <c r="D228" s="79" t="s">
        <v>39</v>
      </c>
    </row>
    <row r="229" spans="3:11" ht="15" hidden="1" customHeight="1" x14ac:dyDescent="0.15">
      <c r="C229" s="81"/>
      <c r="E229" s="93" t="s">
        <v>104</v>
      </c>
    </row>
    <row r="230" spans="3:11" ht="15" hidden="1" customHeight="1" x14ac:dyDescent="0.15">
      <c r="C230" s="81"/>
    </row>
    <row r="231" spans="3:11" ht="15" hidden="1" customHeight="1" x14ac:dyDescent="0.15">
      <c r="C231" s="121" t="s">
        <v>54</v>
      </c>
    </row>
    <row r="232" spans="3:11" ht="15" hidden="1" customHeight="1" x14ac:dyDescent="0.15">
      <c r="C232" s="81"/>
      <c r="D232" s="124" t="s">
        <v>227</v>
      </c>
    </row>
    <row r="233" spans="3:11" ht="15" hidden="1" customHeight="1" x14ac:dyDescent="0.15">
      <c r="C233" s="81"/>
      <c r="D233" s="79" t="s">
        <v>66</v>
      </c>
    </row>
    <row r="234" spans="3:11" ht="15" hidden="1" customHeight="1" x14ac:dyDescent="0.15">
      <c r="C234" s="81"/>
    </row>
    <row r="235" spans="3:11" ht="15" hidden="1" customHeight="1" x14ac:dyDescent="0.15">
      <c r="C235" s="81"/>
      <c r="D235" s="81"/>
      <c r="E235" s="79" t="s">
        <v>40</v>
      </c>
      <c r="H235" s="125"/>
      <c r="I235" s="125"/>
      <c r="J235" s="125"/>
    </row>
    <row r="236" spans="3:11" ht="15" hidden="1" customHeight="1" x14ac:dyDescent="0.15">
      <c r="C236" s="81"/>
      <c r="D236" s="81"/>
      <c r="E236" s="79" t="s">
        <v>67</v>
      </c>
      <c r="H236" s="125"/>
      <c r="I236" s="125"/>
      <c r="J236" s="125"/>
    </row>
    <row r="237" spans="3:11" ht="15" hidden="1" customHeight="1" x14ac:dyDescent="0.15">
      <c r="C237" s="81"/>
      <c r="D237" s="93"/>
      <c r="E237" s="125"/>
      <c r="F237" s="125"/>
      <c r="G237" s="125"/>
      <c r="H237" s="125"/>
      <c r="I237" s="125"/>
    </row>
    <row r="238" spans="3:11" ht="15" hidden="1" customHeight="1" x14ac:dyDescent="0.15">
      <c r="C238" s="101" t="s">
        <v>55</v>
      </c>
      <c r="E238" s="87"/>
      <c r="F238" s="87"/>
      <c r="G238" s="87"/>
      <c r="H238" s="87"/>
      <c r="I238" s="87"/>
      <c r="J238" s="87"/>
    </row>
    <row r="239" spans="3:11" ht="15" hidden="1" customHeight="1" x14ac:dyDescent="0.15">
      <c r="C239" s="81"/>
      <c r="D239" s="205" t="s">
        <v>90</v>
      </c>
      <c r="E239" s="87"/>
      <c r="F239" s="87"/>
      <c r="G239" s="87"/>
      <c r="H239" s="87"/>
      <c r="I239" s="87"/>
      <c r="J239" s="87"/>
    </row>
    <row r="240" spans="3:11" ht="15" hidden="1" customHeight="1" x14ac:dyDescent="0.15">
      <c r="C240" s="81"/>
      <c r="D240" s="205"/>
      <c r="E240" s="87"/>
      <c r="F240" s="87"/>
      <c r="G240" s="87"/>
      <c r="H240" s="87"/>
      <c r="I240" s="87"/>
      <c r="J240" s="87"/>
    </row>
    <row r="241" spans="1:14" ht="15" hidden="1" customHeight="1" x14ac:dyDescent="0.15">
      <c r="C241" s="244" t="s">
        <v>360</v>
      </c>
      <c r="D241" s="148"/>
      <c r="E241" s="148"/>
      <c r="F241" s="148"/>
      <c r="G241" s="148"/>
      <c r="H241" s="148"/>
      <c r="I241" s="148"/>
      <c r="J241" s="148"/>
      <c r="K241" s="151"/>
    </row>
    <row r="242" spans="1:14" ht="15" hidden="1" customHeight="1" x14ac:dyDescent="0.15">
      <c r="C242" s="157"/>
      <c r="D242" s="148" t="s">
        <v>361</v>
      </c>
      <c r="E242" s="148"/>
      <c r="F242" s="148"/>
      <c r="G242" s="148"/>
      <c r="H242" s="148"/>
      <c r="I242" s="148"/>
      <c r="J242" s="148"/>
      <c r="K242" s="151"/>
    </row>
    <row r="243" spans="1:14" ht="15" hidden="1" customHeight="1" x14ac:dyDescent="0.15">
      <c r="C243" s="148" t="s">
        <v>358</v>
      </c>
      <c r="D243" s="148"/>
      <c r="E243" s="148"/>
      <c r="F243" s="148"/>
      <c r="G243" s="148"/>
      <c r="H243" s="148"/>
      <c r="I243" s="148"/>
      <c r="J243" s="148"/>
      <c r="K243" s="151"/>
    </row>
    <row r="244" spans="1:14" ht="15" hidden="1" customHeight="1" x14ac:dyDescent="0.15">
      <c r="C244" s="148" t="s">
        <v>359</v>
      </c>
      <c r="D244" s="148"/>
      <c r="E244" s="148"/>
      <c r="F244" s="148"/>
      <c r="G244" s="148"/>
      <c r="H244" s="148"/>
      <c r="I244" s="148"/>
      <c r="J244" s="148"/>
      <c r="K244" s="151"/>
    </row>
    <row r="245" spans="1:14" ht="15" hidden="1" customHeight="1" x14ac:dyDescent="0.15">
      <c r="C245" s="157"/>
      <c r="D245" s="148"/>
      <c r="E245" s="148"/>
      <c r="F245" s="148"/>
      <c r="G245" s="148"/>
      <c r="H245" s="148"/>
      <c r="I245" s="148"/>
      <c r="J245" s="148"/>
      <c r="K245" s="151"/>
    </row>
    <row r="246" spans="1:14" ht="15" hidden="1" customHeight="1" x14ac:dyDescent="0.15">
      <c r="C246" s="157"/>
      <c r="D246" s="245" t="s">
        <v>366</v>
      </c>
      <c r="E246" s="148"/>
      <c r="F246" s="148"/>
      <c r="G246" s="148"/>
      <c r="H246" s="148"/>
      <c r="I246" s="148"/>
      <c r="J246" s="148"/>
      <c r="K246" s="151"/>
    </row>
    <row r="247" spans="1:14" ht="15" hidden="1" customHeight="1" x14ac:dyDescent="0.15">
      <c r="C247" s="157"/>
      <c r="D247" s="245" t="s">
        <v>367</v>
      </c>
      <c r="E247" s="148"/>
      <c r="F247" s="148"/>
      <c r="G247" s="148"/>
      <c r="H247" s="148"/>
      <c r="I247" s="148"/>
      <c r="J247" s="148"/>
      <c r="K247" s="151"/>
    </row>
    <row r="248" spans="1:14" ht="15" hidden="1" customHeight="1" x14ac:dyDescent="0.15">
      <c r="C248" s="81"/>
      <c r="D248" s="87"/>
      <c r="E248" s="87"/>
      <c r="F248" s="87"/>
      <c r="G248" s="87"/>
      <c r="H248" s="87"/>
      <c r="I248" s="87"/>
      <c r="J248" s="87"/>
    </row>
    <row r="249" spans="1:14" ht="15" hidden="1" customHeight="1" x14ac:dyDescent="0.15">
      <c r="A249" s="87"/>
      <c r="B249" s="87"/>
      <c r="C249" s="117" t="s">
        <v>362</v>
      </c>
      <c r="D249" s="126"/>
      <c r="E249" s="87"/>
      <c r="F249" s="87"/>
      <c r="G249" s="87"/>
      <c r="H249" s="87"/>
      <c r="I249" s="87"/>
      <c r="J249" s="87"/>
      <c r="K249" s="87"/>
      <c r="L249" s="87"/>
      <c r="M249" s="87"/>
    </row>
    <row r="250" spans="1:14" ht="15" hidden="1" customHeight="1" x14ac:dyDescent="0.15">
      <c r="A250" s="87"/>
      <c r="B250" s="87"/>
      <c r="C250" s="81"/>
      <c r="D250" s="87" t="s">
        <v>41</v>
      </c>
      <c r="E250" s="87"/>
      <c r="F250" s="87"/>
      <c r="G250" s="87"/>
      <c r="H250" s="87"/>
      <c r="I250" s="87"/>
      <c r="J250" s="87"/>
      <c r="K250" s="87"/>
      <c r="L250" s="87"/>
      <c r="M250" s="87"/>
    </row>
    <row r="251" spans="1:14" ht="15" hidden="1" customHeight="1" x14ac:dyDescent="0.15">
      <c r="A251" s="87"/>
      <c r="B251" s="87"/>
      <c r="D251" s="87" t="s">
        <v>228</v>
      </c>
      <c r="E251" s="87"/>
      <c r="F251" s="87"/>
      <c r="G251" s="87"/>
      <c r="H251" s="87"/>
      <c r="I251" s="87"/>
      <c r="J251" s="87"/>
      <c r="K251" s="87"/>
      <c r="L251" s="87"/>
      <c r="M251" s="87"/>
    </row>
    <row r="252" spans="1:14" ht="15" hidden="1" customHeight="1" x14ac:dyDescent="0.15">
      <c r="A252" s="87"/>
      <c r="B252" s="87"/>
      <c r="C252" s="314" t="s">
        <v>401</v>
      </c>
      <c r="D252" s="313"/>
      <c r="E252" s="87"/>
      <c r="F252" s="87"/>
      <c r="G252" s="87"/>
      <c r="H252" s="87"/>
      <c r="I252" s="87"/>
      <c r="J252" s="87"/>
      <c r="K252" s="87"/>
      <c r="L252" s="87"/>
      <c r="M252" s="87"/>
    </row>
    <row r="253" spans="1:14" ht="15" hidden="1" customHeight="1" x14ac:dyDescent="0.15">
      <c r="A253" s="87"/>
      <c r="B253" s="87"/>
      <c r="C253" s="81"/>
      <c r="D253" s="87"/>
      <c r="E253" s="87"/>
      <c r="F253" s="87"/>
      <c r="G253" s="87"/>
      <c r="H253" s="87"/>
      <c r="I253" s="87"/>
      <c r="J253" s="87"/>
      <c r="K253" s="87"/>
      <c r="L253" s="87"/>
      <c r="M253" s="87"/>
    </row>
    <row r="254" spans="1:14" ht="15" hidden="1" customHeight="1" x14ac:dyDescent="0.15">
      <c r="A254" s="87"/>
      <c r="B254" s="87"/>
      <c r="C254" s="127"/>
      <c r="D254" s="128"/>
      <c r="E254" s="128"/>
      <c r="F254" s="128"/>
      <c r="G254" s="128"/>
      <c r="H254" s="128"/>
      <c r="I254" s="128"/>
      <c r="J254" s="128"/>
      <c r="K254" s="129"/>
      <c r="L254" s="87"/>
      <c r="M254" s="87"/>
    </row>
    <row r="255" spans="1:14" ht="15" hidden="1" customHeight="1" x14ac:dyDescent="0.15">
      <c r="A255" s="87"/>
      <c r="B255" s="87"/>
      <c r="C255" s="130"/>
      <c r="D255" s="87" t="s">
        <v>42</v>
      </c>
      <c r="E255" s="87"/>
      <c r="F255" s="87"/>
      <c r="G255" s="87"/>
      <c r="H255" s="87"/>
      <c r="I255" s="87"/>
      <c r="J255" s="87"/>
      <c r="K255" s="131"/>
      <c r="L255" s="87"/>
      <c r="M255" s="87"/>
    </row>
    <row r="256" spans="1:14" ht="15" hidden="1" customHeight="1" x14ac:dyDescent="0.15">
      <c r="A256" s="87"/>
      <c r="B256" s="87"/>
      <c r="C256" s="130"/>
      <c r="D256" s="118"/>
      <c r="E256" s="132" t="s">
        <v>43</v>
      </c>
      <c r="F256" s="87"/>
      <c r="G256" s="87"/>
      <c r="H256" s="87"/>
      <c r="I256" s="87"/>
      <c r="J256" s="87"/>
      <c r="K256" s="131"/>
      <c r="L256" s="87"/>
      <c r="M256" s="87"/>
      <c r="N256" s="87"/>
    </row>
    <row r="257" spans="1:14" ht="15" hidden="1" customHeight="1" x14ac:dyDescent="0.15">
      <c r="A257" s="87"/>
      <c r="B257" s="87"/>
      <c r="C257" s="130"/>
      <c r="D257" s="118"/>
      <c r="E257" s="87"/>
      <c r="F257" s="87" t="s">
        <v>95</v>
      </c>
      <c r="G257" s="87"/>
      <c r="H257" s="87"/>
      <c r="I257" s="87"/>
      <c r="J257" s="87"/>
      <c r="K257" s="131"/>
      <c r="L257" s="87"/>
      <c r="M257" s="87"/>
      <c r="N257" s="87"/>
    </row>
    <row r="258" spans="1:14" ht="15" hidden="1" customHeight="1" x14ac:dyDescent="0.15">
      <c r="A258" s="87"/>
      <c r="B258" s="87"/>
      <c r="C258" s="130"/>
      <c r="D258" s="118"/>
      <c r="E258" s="87"/>
      <c r="F258" s="87"/>
      <c r="G258" s="87"/>
      <c r="H258" s="87"/>
      <c r="I258" s="87"/>
      <c r="J258" s="87"/>
      <c r="K258" s="131"/>
      <c r="L258" s="87"/>
      <c r="M258" s="87"/>
      <c r="N258" s="87"/>
    </row>
    <row r="259" spans="1:14" ht="15" hidden="1" customHeight="1" x14ac:dyDescent="0.15">
      <c r="A259" s="87"/>
      <c r="B259" s="87"/>
      <c r="C259" s="130"/>
      <c r="D259" s="118"/>
      <c r="E259" s="132" t="s">
        <v>363</v>
      </c>
      <c r="F259" s="87"/>
      <c r="G259" s="87"/>
      <c r="H259" s="87"/>
      <c r="I259" s="87"/>
      <c r="J259" s="87"/>
      <c r="K259" s="131"/>
      <c r="L259" s="87"/>
      <c r="M259" s="87"/>
      <c r="N259" s="87"/>
    </row>
    <row r="260" spans="1:14" ht="15" hidden="1" customHeight="1" x14ac:dyDescent="0.15">
      <c r="A260" s="87"/>
      <c r="B260" s="87"/>
      <c r="C260" s="130"/>
      <c r="D260" s="118"/>
      <c r="E260" s="133"/>
      <c r="F260" s="87" t="s">
        <v>91</v>
      </c>
      <c r="G260" s="87"/>
      <c r="H260" s="87"/>
      <c r="I260" s="87"/>
      <c r="J260" s="87"/>
      <c r="K260" s="131"/>
      <c r="L260" s="87"/>
      <c r="M260" s="87"/>
      <c r="N260" s="87"/>
    </row>
    <row r="261" spans="1:14" ht="15" hidden="1" customHeight="1" x14ac:dyDescent="0.15">
      <c r="A261" s="87"/>
      <c r="B261" s="87"/>
      <c r="C261" s="130"/>
      <c r="D261" s="118"/>
      <c r="E261" s="133"/>
      <c r="F261" s="87"/>
      <c r="G261" s="87"/>
      <c r="H261" s="87"/>
      <c r="I261" s="87"/>
      <c r="J261" s="87"/>
      <c r="K261" s="131"/>
      <c r="L261" s="87"/>
      <c r="M261" s="87"/>
      <c r="N261" s="87"/>
    </row>
    <row r="262" spans="1:14" ht="15" hidden="1" customHeight="1" x14ac:dyDescent="0.15">
      <c r="A262" s="87"/>
      <c r="B262" s="87"/>
      <c r="C262" s="130"/>
      <c r="D262" s="118"/>
      <c r="E262" s="132" t="s">
        <v>56</v>
      </c>
      <c r="F262" s="87"/>
      <c r="G262" s="87"/>
      <c r="H262" s="87"/>
      <c r="I262" s="87"/>
      <c r="J262" s="87"/>
      <c r="K262" s="131"/>
      <c r="L262" s="87"/>
      <c r="M262" s="87"/>
      <c r="N262" s="87"/>
    </row>
    <row r="263" spans="1:14" s="87" customFormat="1" ht="15" hidden="1" customHeight="1" x14ac:dyDescent="0.15">
      <c r="C263" s="130"/>
      <c r="D263" s="118"/>
      <c r="E263" s="133"/>
      <c r="F263" s="87" t="s">
        <v>44</v>
      </c>
      <c r="K263" s="131"/>
    </row>
    <row r="264" spans="1:14" s="87" customFormat="1" ht="15" hidden="1" customHeight="1" x14ac:dyDescent="0.15">
      <c r="C264" s="130"/>
      <c r="D264" s="118"/>
      <c r="E264" s="133"/>
      <c r="F264" s="87" t="s">
        <v>45</v>
      </c>
      <c r="K264" s="131"/>
    </row>
    <row r="265" spans="1:14" ht="15" hidden="1" customHeight="1" x14ac:dyDescent="0.15">
      <c r="A265" s="87"/>
      <c r="B265" s="87"/>
      <c r="C265" s="130"/>
      <c r="D265" s="118"/>
      <c r="E265" s="133"/>
      <c r="F265" s="87"/>
      <c r="G265" s="87"/>
      <c r="H265" s="87"/>
      <c r="I265" s="87"/>
      <c r="J265" s="87"/>
      <c r="K265" s="131"/>
      <c r="L265" s="87"/>
      <c r="M265" s="87"/>
      <c r="N265" s="87"/>
    </row>
    <row r="266" spans="1:14" ht="15" hidden="1" customHeight="1" x14ac:dyDescent="0.15">
      <c r="A266" s="87"/>
      <c r="B266" s="87"/>
      <c r="C266" s="130"/>
      <c r="D266" s="118"/>
      <c r="E266" s="132" t="s">
        <v>244</v>
      </c>
      <c r="F266" s="87"/>
      <c r="G266" s="87"/>
      <c r="H266" s="87"/>
      <c r="I266" s="87"/>
      <c r="J266" s="87"/>
      <c r="K266" s="131"/>
      <c r="L266" s="87"/>
      <c r="M266" s="87"/>
      <c r="N266" s="87"/>
    </row>
    <row r="267" spans="1:14" s="87" customFormat="1" ht="15" hidden="1" customHeight="1" x14ac:dyDescent="0.15">
      <c r="C267" s="130"/>
      <c r="D267" s="118"/>
      <c r="E267" s="133"/>
      <c r="F267" s="102" t="s">
        <v>245</v>
      </c>
      <c r="K267" s="131"/>
    </row>
    <row r="268" spans="1:14" ht="15" hidden="1" customHeight="1" x14ac:dyDescent="0.15">
      <c r="A268" s="87"/>
      <c r="B268" s="87"/>
      <c r="C268" s="130"/>
      <c r="D268" s="118"/>
      <c r="E268" s="133"/>
      <c r="F268" s="87"/>
      <c r="G268" s="87"/>
      <c r="H268" s="87"/>
      <c r="I268" s="87"/>
      <c r="J268" s="87"/>
      <c r="K268" s="131"/>
      <c r="L268" s="87"/>
      <c r="M268" s="87"/>
      <c r="N268" s="87"/>
    </row>
    <row r="269" spans="1:14" ht="15" hidden="1" customHeight="1" x14ac:dyDescent="0.15">
      <c r="A269" s="87"/>
      <c r="B269" s="87"/>
      <c r="C269" s="130"/>
      <c r="D269" s="118"/>
      <c r="E269" s="132" t="s">
        <v>57</v>
      </c>
      <c r="F269" s="87"/>
      <c r="G269" s="87"/>
      <c r="H269" s="87"/>
      <c r="I269" s="87"/>
      <c r="J269" s="87"/>
      <c r="K269" s="131"/>
      <c r="L269" s="87"/>
      <c r="M269" s="87"/>
      <c r="N269" s="87"/>
    </row>
    <row r="270" spans="1:14" s="87" customFormat="1" ht="15" hidden="1" customHeight="1" x14ac:dyDescent="0.15">
      <c r="C270" s="130"/>
      <c r="D270" s="118"/>
      <c r="E270" s="133"/>
      <c r="F270" s="102" t="s">
        <v>246</v>
      </c>
      <c r="K270" s="131"/>
    </row>
    <row r="271" spans="1:14" s="87" customFormat="1" ht="15" hidden="1" customHeight="1" x14ac:dyDescent="0.15">
      <c r="C271" s="130"/>
      <c r="D271" s="118"/>
      <c r="E271" s="133"/>
      <c r="K271" s="131"/>
    </row>
    <row r="272" spans="1:14" s="87" customFormat="1" ht="15" hidden="1" customHeight="1" x14ac:dyDescent="0.15">
      <c r="C272" s="130"/>
      <c r="D272" s="118"/>
      <c r="E272" s="132" t="s">
        <v>46</v>
      </c>
      <c r="K272" s="131"/>
    </row>
    <row r="273" spans="1:14" s="87" customFormat="1" ht="15" hidden="1" customHeight="1" x14ac:dyDescent="0.15">
      <c r="C273" s="130"/>
      <c r="D273" s="81"/>
      <c r="E273" s="133"/>
      <c r="F273" s="87" t="s">
        <v>47</v>
      </c>
      <c r="K273" s="131"/>
    </row>
    <row r="274" spans="1:14" s="87" customFormat="1" ht="15" hidden="1" customHeight="1" x14ac:dyDescent="0.15">
      <c r="C274" s="130"/>
      <c r="D274" s="81"/>
      <c r="E274" s="133"/>
      <c r="F274" s="87" t="s">
        <v>94</v>
      </c>
      <c r="K274" s="131"/>
    </row>
    <row r="275" spans="1:14" s="87" customFormat="1" ht="15" hidden="1" customHeight="1" x14ac:dyDescent="0.15">
      <c r="C275" s="130"/>
      <c r="D275" s="81"/>
      <c r="E275" s="133"/>
      <c r="K275" s="131"/>
    </row>
    <row r="276" spans="1:14" ht="15" hidden="1" customHeight="1" x14ac:dyDescent="0.15">
      <c r="A276" s="87"/>
      <c r="B276" s="87"/>
      <c r="C276" s="130"/>
      <c r="D276" s="118"/>
      <c r="E276" s="132" t="s">
        <v>392</v>
      </c>
      <c r="F276" s="87"/>
      <c r="G276" s="87"/>
      <c r="H276" s="87"/>
      <c r="I276" s="87"/>
      <c r="J276" s="87"/>
      <c r="K276" s="131"/>
      <c r="L276" s="87"/>
      <c r="M276" s="87"/>
      <c r="N276" s="87"/>
    </row>
    <row r="277" spans="1:14" s="87" customFormat="1" ht="15" hidden="1" customHeight="1" x14ac:dyDescent="0.15">
      <c r="C277" s="130"/>
      <c r="D277" s="81"/>
      <c r="E277" s="133"/>
      <c r="F277" s="87" t="s">
        <v>48</v>
      </c>
      <c r="K277" s="131"/>
    </row>
    <row r="278" spans="1:14" s="87" customFormat="1" ht="15" hidden="1" customHeight="1" x14ac:dyDescent="0.15">
      <c r="C278" s="130"/>
      <c r="D278" s="81"/>
      <c r="E278" s="133"/>
      <c r="F278" s="87" t="s">
        <v>393</v>
      </c>
      <c r="K278" s="131"/>
    </row>
    <row r="279" spans="1:14" s="87" customFormat="1" ht="15" hidden="1" customHeight="1" x14ac:dyDescent="0.15">
      <c r="C279" s="130"/>
      <c r="D279" s="118"/>
      <c r="E279" s="133"/>
      <c r="F279" s="87" t="s">
        <v>68</v>
      </c>
      <c r="K279" s="131"/>
    </row>
    <row r="280" spans="1:14" ht="15" hidden="1" customHeight="1" x14ac:dyDescent="0.15">
      <c r="A280" s="87"/>
      <c r="B280" s="87"/>
      <c r="C280" s="146"/>
      <c r="D280" s="147"/>
      <c r="E280" s="87"/>
      <c r="F280" s="148"/>
      <c r="G280" s="148"/>
      <c r="H280" s="148"/>
      <c r="I280" s="148"/>
      <c r="J280" s="148"/>
      <c r="K280" s="149"/>
      <c r="L280" s="148"/>
      <c r="M280" s="148"/>
      <c r="N280" s="87"/>
    </row>
    <row r="281" spans="1:14" ht="15" hidden="1" customHeight="1" x14ac:dyDescent="0.15">
      <c r="A281" s="87"/>
      <c r="B281" s="87"/>
      <c r="C281" s="146"/>
      <c r="D281" s="147"/>
      <c r="E281" s="87"/>
      <c r="F281" s="148"/>
      <c r="G281" s="148"/>
      <c r="H281" s="148"/>
      <c r="I281" s="148"/>
      <c r="J281" s="148"/>
      <c r="K281" s="149"/>
      <c r="L281" s="148"/>
      <c r="M281" s="148"/>
      <c r="N281" s="87"/>
    </row>
    <row r="282" spans="1:14" ht="15" hidden="1" customHeight="1" x14ac:dyDescent="0.15">
      <c r="A282" s="87"/>
      <c r="B282" s="87"/>
      <c r="C282" s="146"/>
      <c r="D282" s="147"/>
      <c r="E282" s="206" t="s">
        <v>229</v>
      </c>
      <c r="F282" s="148"/>
      <c r="G282" s="148"/>
      <c r="H282" s="148"/>
      <c r="I282" s="148"/>
      <c r="J282" s="148"/>
      <c r="K282" s="149"/>
      <c r="L282" s="148"/>
      <c r="M282" s="148"/>
      <c r="N282" s="87"/>
    </row>
    <row r="283" spans="1:14" ht="15" hidden="1" customHeight="1" x14ac:dyDescent="0.15">
      <c r="A283" s="87"/>
      <c r="B283" s="87"/>
      <c r="C283" s="146"/>
      <c r="D283" s="147"/>
      <c r="E283" s="87"/>
      <c r="F283" s="148" t="s">
        <v>230</v>
      </c>
      <c r="G283" s="148"/>
      <c r="H283" s="148"/>
      <c r="I283" s="148"/>
      <c r="J283" s="148"/>
      <c r="K283" s="149"/>
      <c r="L283" s="148"/>
      <c r="M283" s="148"/>
      <c r="N283" s="87"/>
    </row>
    <row r="284" spans="1:14" ht="15" hidden="1" customHeight="1" x14ac:dyDescent="0.15">
      <c r="A284" s="87"/>
      <c r="B284" s="87"/>
      <c r="C284" s="146"/>
      <c r="D284" s="147"/>
      <c r="E284" s="87"/>
      <c r="F284" s="148" t="s">
        <v>231</v>
      </c>
      <c r="G284" s="148"/>
      <c r="H284" s="148"/>
      <c r="I284" s="148"/>
      <c r="J284" s="148"/>
      <c r="K284" s="149"/>
      <c r="L284" s="148"/>
      <c r="M284" s="148"/>
      <c r="N284" s="87"/>
    </row>
    <row r="285" spans="1:14" ht="15" hidden="1" customHeight="1" x14ac:dyDescent="0.15">
      <c r="A285" s="87"/>
      <c r="B285" s="87"/>
      <c r="C285" s="146"/>
      <c r="D285" s="147"/>
      <c r="E285" s="87"/>
      <c r="F285" s="148" t="s">
        <v>232</v>
      </c>
      <c r="G285" s="148"/>
      <c r="H285" s="148"/>
      <c r="I285" s="148"/>
      <c r="J285" s="148"/>
      <c r="K285" s="149"/>
      <c r="L285" s="148"/>
      <c r="M285" s="148"/>
      <c r="N285" s="87"/>
    </row>
    <row r="286" spans="1:14" ht="15" hidden="1" customHeight="1" x14ac:dyDescent="0.15">
      <c r="A286" s="87"/>
      <c r="B286" s="87"/>
      <c r="C286" s="146"/>
      <c r="D286" s="147"/>
      <c r="E286" s="87"/>
      <c r="F286" s="148"/>
      <c r="G286" s="148"/>
      <c r="H286" s="148"/>
      <c r="I286" s="148"/>
      <c r="J286" s="148"/>
      <c r="K286" s="149"/>
      <c r="L286" s="148"/>
      <c r="M286" s="148"/>
      <c r="N286" s="87"/>
    </row>
    <row r="287" spans="1:14" ht="15" hidden="1" customHeight="1" x14ac:dyDescent="0.15">
      <c r="C287" s="134"/>
      <c r="D287" s="135"/>
      <c r="E287" s="135"/>
      <c r="F287" s="135"/>
      <c r="G287" s="135"/>
      <c r="H287" s="135"/>
      <c r="I287" s="135"/>
      <c r="J287" s="135"/>
      <c r="K287" s="136"/>
      <c r="L287" s="137"/>
    </row>
    <row r="288" spans="1:14" ht="15" hidden="1" customHeight="1" x14ac:dyDescent="0.15">
      <c r="C288" s="81"/>
      <c r="D288" s="138"/>
      <c r="E288" s="138"/>
      <c r="F288" s="138"/>
      <c r="G288" s="138"/>
      <c r="H288" s="138"/>
      <c r="I288" s="138"/>
      <c r="J288" s="138"/>
      <c r="K288" s="138"/>
      <c r="L288" s="137"/>
    </row>
    <row r="289" spans="2:12" ht="15" hidden="1" customHeight="1" x14ac:dyDescent="0.15">
      <c r="C289" s="81"/>
      <c r="D289" s="138"/>
      <c r="E289" s="138"/>
      <c r="F289" s="138"/>
      <c r="G289" s="138"/>
      <c r="H289" s="138"/>
      <c r="I289" s="138"/>
      <c r="J289" s="138"/>
      <c r="K289" s="138"/>
      <c r="L289" s="137"/>
    </row>
    <row r="290" spans="2:12" ht="15" hidden="1" customHeight="1" x14ac:dyDescent="0.15">
      <c r="C290" s="117" t="s">
        <v>73</v>
      </c>
      <c r="D290" s="138"/>
      <c r="E290" s="138"/>
      <c r="F290" s="138"/>
      <c r="G290" s="138"/>
      <c r="H290" s="138"/>
      <c r="I290" s="138"/>
      <c r="J290" s="138"/>
      <c r="K290" s="138"/>
      <c r="L290" s="137"/>
    </row>
    <row r="291" spans="2:12" ht="15" hidden="1" customHeight="1" x14ac:dyDescent="0.15">
      <c r="C291" s="157"/>
      <c r="D291" s="158" t="s">
        <v>110</v>
      </c>
      <c r="E291" s="138"/>
      <c r="F291" s="138"/>
      <c r="G291" s="138"/>
      <c r="H291" s="138"/>
      <c r="I291" s="138"/>
      <c r="J291" s="138"/>
      <c r="K291" s="138"/>
      <c r="L291" s="137"/>
    </row>
    <row r="292" spans="2:12" s="87" customFormat="1" ht="15" hidden="1" customHeight="1" x14ac:dyDescent="0.15">
      <c r="C292" s="148" t="s">
        <v>233</v>
      </c>
    </row>
    <row r="293" spans="2:12" s="87" customFormat="1" ht="15" hidden="1" customHeight="1" x14ac:dyDescent="0.15">
      <c r="C293" s="148" t="s">
        <v>234</v>
      </c>
    </row>
    <row r="294" spans="2:12" ht="15" hidden="1" customHeight="1" x14ac:dyDescent="0.15">
      <c r="C294" s="81"/>
      <c r="D294" s="156" t="s">
        <v>109</v>
      </c>
      <c r="E294" s="87"/>
      <c r="F294" s="139"/>
      <c r="G294" s="138"/>
      <c r="H294" s="138"/>
      <c r="I294" s="138"/>
      <c r="J294" s="138"/>
      <c r="K294" s="138"/>
      <c r="L294" s="137"/>
    </row>
    <row r="295" spans="2:12" ht="15" hidden="1" customHeight="1" x14ac:dyDescent="0.15">
      <c r="C295" s="81"/>
      <c r="D295" s="139" t="s">
        <v>69</v>
      </c>
      <c r="E295" s="138"/>
      <c r="F295" s="138"/>
      <c r="G295" s="138"/>
      <c r="H295" s="138"/>
      <c r="I295" s="138"/>
      <c r="J295" s="138"/>
      <c r="K295" s="138"/>
      <c r="L295" s="137"/>
    </row>
    <row r="296" spans="2:12" ht="15" hidden="1" customHeight="1" x14ac:dyDescent="0.15">
      <c r="C296" s="81"/>
      <c r="D296" s="150" t="s">
        <v>49</v>
      </c>
      <c r="E296" s="138"/>
      <c r="F296" s="138"/>
      <c r="G296" s="138"/>
      <c r="H296" s="138"/>
      <c r="I296" s="138"/>
      <c r="J296" s="138"/>
      <c r="K296" s="138"/>
      <c r="L296" s="137"/>
    </row>
    <row r="297" spans="2:12" ht="15" hidden="1" customHeight="1" x14ac:dyDescent="0.15">
      <c r="C297" s="81"/>
      <c r="D297" s="150" t="s">
        <v>93</v>
      </c>
      <c r="E297" s="138"/>
      <c r="F297" s="138"/>
      <c r="G297" s="138"/>
      <c r="H297" s="138"/>
      <c r="I297" s="138"/>
      <c r="J297" s="138"/>
      <c r="K297" s="138"/>
      <c r="L297" s="137"/>
    </row>
    <row r="298" spans="2:12" ht="15" hidden="1" customHeight="1" x14ac:dyDescent="0.15">
      <c r="C298" s="81"/>
      <c r="D298" s="150" t="s">
        <v>403</v>
      </c>
      <c r="E298" s="138"/>
      <c r="F298" s="138"/>
      <c r="G298" s="138"/>
      <c r="H298" s="138"/>
      <c r="I298" s="138"/>
      <c r="J298" s="138"/>
      <c r="K298" s="138"/>
      <c r="L298" s="137"/>
    </row>
    <row r="299" spans="2:12" ht="15" hidden="1" customHeight="1" x14ac:dyDescent="0.15">
      <c r="B299" s="87"/>
      <c r="C299" s="87"/>
      <c r="D299" s="87"/>
      <c r="E299" s="87"/>
      <c r="F299" s="315" t="s">
        <v>105</v>
      </c>
      <c r="G299" s="315"/>
      <c r="H299" s="315"/>
      <c r="I299" s="315"/>
      <c r="J299" s="315"/>
      <c r="K299" s="87"/>
      <c r="L299" s="87"/>
    </row>
    <row r="300" spans="2:12" ht="15" hidden="1" customHeight="1" x14ac:dyDescent="0.15">
      <c r="B300" s="87"/>
      <c r="C300" s="87"/>
      <c r="D300" s="87"/>
      <c r="E300" s="87"/>
      <c r="F300" s="119"/>
      <c r="G300" s="119"/>
      <c r="H300" s="119"/>
      <c r="I300" s="119"/>
      <c r="J300" s="119"/>
      <c r="K300" s="87"/>
      <c r="L300" s="87"/>
    </row>
    <row r="301" spans="2:12" ht="15" hidden="1" customHeight="1" x14ac:dyDescent="0.15">
      <c r="D301" s="87" t="s">
        <v>421</v>
      </c>
      <c r="E301" s="87"/>
      <c r="F301" s="87"/>
    </row>
    <row r="302" spans="2:12" ht="15" hidden="1" customHeight="1" x14ac:dyDescent="0.15">
      <c r="D302" s="87" t="s">
        <v>235</v>
      </c>
      <c r="E302" s="87"/>
      <c r="F302" s="87"/>
    </row>
    <row r="303" spans="2:12" ht="15" hidden="1" customHeight="1" x14ac:dyDescent="0.15">
      <c r="D303" s="87" t="s">
        <v>236</v>
      </c>
      <c r="E303" s="87"/>
      <c r="F303" s="87"/>
    </row>
    <row r="304" spans="2:12" ht="15" hidden="1" customHeight="1" x14ac:dyDescent="0.15">
      <c r="D304" s="87" t="s">
        <v>237</v>
      </c>
      <c r="E304" s="87"/>
      <c r="F304" s="87"/>
    </row>
    <row r="305" spans="4:11" ht="15" hidden="1" customHeight="1" x14ac:dyDescent="0.15">
      <c r="D305" s="122" t="s">
        <v>422</v>
      </c>
      <c r="E305" s="87"/>
      <c r="F305" s="87"/>
    </row>
    <row r="306" spans="4:11" ht="15" hidden="1" customHeight="1" x14ac:dyDescent="0.15">
      <c r="D306" s="122" t="s">
        <v>239</v>
      </c>
      <c r="E306" s="87"/>
      <c r="F306" s="87"/>
    </row>
    <row r="307" spans="4:11" ht="15" hidden="1" customHeight="1" x14ac:dyDescent="0.15">
      <c r="D307" s="102"/>
      <c r="E307" s="87"/>
      <c r="F307" s="87"/>
    </row>
    <row r="308" spans="4:11" ht="15" hidden="1" customHeight="1" x14ac:dyDescent="0.15">
      <c r="D308" s="87" t="s">
        <v>72</v>
      </c>
      <c r="E308" s="87"/>
      <c r="F308" s="87"/>
    </row>
    <row r="309" spans="4:11" ht="15" hidden="1" customHeight="1" x14ac:dyDescent="0.15">
      <c r="D309" s="87"/>
      <c r="E309" s="87"/>
      <c r="F309" s="87"/>
    </row>
    <row r="310" spans="4:11" ht="15" hidden="1" customHeight="1" x14ac:dyDescent="0.15">
      <c r="F310" s="87" t="s">
        <v>423</v>
      </c>
      <c r="H310" s="87"/>
      <c r="I310" s="79" t="s">
        <v>106</v>
      </c>
    </row>
    <row r="311" spans="4:11" ht="15" hidden="1" customHeight="1" x14ac:dyDescent="0.15">
      <c r="F311" s="87" t="s">
        <v>424</v>
      </c>
      <c r="H311" s="87"/>
      <c r="I311" s="93" t="s">
        <v>0</v>
      </c>
      <c r="J311" s="143"/>
      <c r="K311" s="143"/>
    </row>
    <row r="312" spans="4:11" ht="15" hidden="1" customHeight="1" x14ac:dyDescent="0.15">
      <c r="G312" s="142"/>
      <c r="H312" s="87"/>
      <c r="I312" s="141"/>
      <c r="J312" s="141"/>
      <c r="K312" s="141"/>
    </row>
    <row r="313" spans="4:11" ht="15" hidden="1" customHeight="1" x14ac:dyDescent="0.15">
      <c r="E313" s="87"/>
      <c r="F313" s="87"/>
      <c r="G313" s="87"/>
      <c r="H313" s="87"/>
      <c r="I313" s="143"/>
      <c r="J313" s="143"/>
      <c r="K313" s="143"/>
    </row>
    <row r="314" spans="4:11" ht="15" hidden="1" customHeight="1" x14ac:dyDescent="0.15">
      <c r="I314" s="143"/>
      <c r="J314" s="143"/>
      <c r="K314" s="143"/>
    </row>
    <row r="315" spans="4:11" ht="15" hidden="1" customHeight="1" x14ac:dyDescent="0.15">
      <c r="D315" s="102"/>
      <c r="E315" s="87"/>
      <c r="F315" s="87"/>
    </row>
    <row r="316" spans="4:11" ht="15" hidden="1" customHeight="1" x14ac:dyDescent="0.15"/>
    <row r="317" spans="4:11" ht="15" hidden="1" customHeight="1" x14ac:dyDescent="0.15"/>
    <row r="318" spans="4:11" ht="15" hidden="1" customHeight="1" x14ac:dyDescent="0.15"/>
    <row r="319" spans="4:11" ht="15" hidden="1" customHeight="1" x14ac:dyDescent="0.15"/>
    <row r="320" spans="4:11" ht="15" hidden="1" customHeight="1" x14ac:dyDescent="0.15"/>
    <row r="321" ht="15" hidden="1" customHeight="1" x14ac:dyDescent="0.15"/>
    <row r="322" ht="15" hidden="1" customHeight="1" x14ac:dyDescent="0.15"/>
    <row r="323" ht="15" hidden="1" customHeight="1" x14ac:dyDescent="0.15"/>
    <row r="324" ht="15" hidden="1" customHeight="1" x14ac:dyDescent="0.15"/>
    <row r="325" ht="15" customHeight="1" x14ac:dyDescent="0.15"/>
    <row r="326" ht="15" hidden="1" customHeight="1" x14ac:dyDescent="0.15"/>
    <row r="327" ht="15" hidden="1" customHeight="1" x14ac:dyDescent="0.15"/>
    <row r="328" ht="15" hidden="1" customHeight="1" x14ac:dyDescent="0.15"/>
    <row r="329" ht="15" hidden="1" customHeight="1" x14ac:dyDescent="0.15"/>
    <row r="330" ht="15" hidden="1" customHeight="1" x14ac:dyDescent="0.15"/>
    <row r="331" ht="15" hidden="1" customHeight="1" x14ac:dyDescent="0.15"/>
    <row r="332" ht="15" hidden="1" customHeight="1" x14ac:dyDescent="0.15"/>
    <row r="333" ht="15" hidden="1" customHeight="1" x14ac:dyDescent="0.15"/>
    <row r="334" ht="15" hidden="1" customHeight="1" x14ac:dyDescent="0.15"/>
    <row r="335" ht="15" hidden="1" customHeight="1" x14ac:dyDescent="0.15"/>
    <row r="336" ht="15" hidden="1" customHeight="1" x14ac:dyDescent="0.15"/>
    <row r="337" ht="15" hidden="1" customHeight="1" x14ac:dyDescent="0.15"/>
    <row r="338" ht="15" hidden="1" customHeight="1" x14ac:dyDescent="0.15"/>
    <row r="339" ht="15" hidden="1" customHeight="1" x14ac:dyDescent="0.15"/>
    <row r="340" ht="15" hidden="1" customHeight="1" x14ac:dyDescent="0.15"/>
    <row r="341" ht="15" hidden="1" customHeight="1" x14ac:dyDescent="0.15"/>
    <row r="342" ht="15" hidden="1" customHeight="1" x14ac:dyDescent="0.15"/>
    <row r="343" ht="15" hidden="1" customHeight="1" x14ac:dyDescent="0.15"/>
    <row r="344" ht="15" hidden="1" customHeight="1" x14ac:dyDescent="0.15"/>
    <row r="345" ht="15" hidden="1" customHeight="1" x14ac:dyDescent="0.15"/>
    <row r="346" ht="15" hidden="1" customHeight="1" x14ac:dyDescent="0.15"/>
    <row r="347" ht="15" hidden="1" customHeight="1" x14ac:dyDescent="0.15"/>
    <row r="348" ht="15" hidden="1" customHeight="1" x14ac:dyDescent="0.15"/>
    <row r="349" ht="15" hidden="1" customHeight="1" x14ac:dyDescent="0.15"/>
    <row r="350" ht="15" hidden="1" customHeight="1" x14ac:dyDescent="0.15"/>
    <row r="351" ht="15" hidden="1" customHeight="1" x14ac:dyDescent="0.15"/>
    <row r="352" ht="15" hidden="1" customHeight="1" x14ac:dyDescent="0.15"/>
    <row r="353" ht="15" hidden="1" customHeight="1" x14ac:dyDescent="0.15"/>
    <row r="354" ht="15" hidden="1" customHeight="1" x14ac:dyDescent="0.15"/>
    <row r="355" ht="15" hidden="1" customHeight="1" x14ac:dyDescent="0.15"/>
    <row r="356" ht="15" hidden="1" customHeight="1" x14ac:dyDescent="0.15"/>
    <row r="357" ht="15" hidden="1" customHeight="1" x14ac:dyDescent="0.15"/>
    <row r="358" ht="15" hidden="1" customHeight="1" x14ac:dyDescent="0.15"/>
    <row r="359" ht="15" hidden="1" customHeight="1" x14ac:dyDescent="0.15"/>
    <row r="360" ht="15" hidden="1" customHeight="1" x14ac:dyDescent="0.15"/>
    <row r="361" ht="15" hidden="1" customHeight="1" x14ac:dyDescent="0.15"/>
    <row r="362" ht="15" hidden="1" customHeight="1" x14ac:dyDescent="0.15"/>
    <row r="363" ht="15" hidden="1" customHeight="1" x14ac:dyDescent="0.15"/>
    <row r="364" ht="15" hidden="1" customHeight="1" x14ac:dyDescent="0.15"/>
    <row r="365" ht="15" hidden="1" customHeight="1" x14ac:dyDescent="0.15"/>
    <row r="366" ht="15" hidden="1" customHeight="1" x14ac:dyDescent="0.15"/>
    <row r="367" ht="15" hidden="1" customHeight="1" x14ac:dyDescent="0.15"/>
    <row r="368" ht="15" hidden="1" customHeight="1" x14ac:dyDescent="0.15"/>
    <row r="369" ht="15" hidden="1" customHeight="1" x14ac:dyDescent="0.15"/>
    <row r="370" ht="15" hidden="1" customHeight="1" x14ac:dyDescent="0.15"/>
    <row r="371" ht="15" hidden="1" customHeight="1" x14ac:dyDescent="0.15"/>
    <row r="372" ht="15" hidden="1" customHeight="1" x14ac:dyDescent="0.15"/>
    <row r="373" ht="15" hidden="1" customHeight="1" x14ac:dyDescent="0.15"/>
    <row r="374" ht="15" hidden="1" customHeight="1" x14ac:dyDescent="0.15"/>
    <row r="375" ht="15" hidden="1" customHeight="1" x14ac:dyDescent="0.15"/>
    <row r="376" ht="15" hidden="1" customHeight="1" x14ac:dyDescent="0.15"/>
    <row r="377" ht="15" hidden="1" customHeight="1" x14ac:dyDescent="0.15"/>
    <row r="378" ht="15" hidden="1" customHeight="1" x14ac:dyDescent="0.15"/>
    <row r="379" ht="15" hidden="1" customHeight="1" x14ac:dyDescent="0.15"/>
    <row r="380" ht="15" hidden="1" customHeight="1" x14ac:dyDescent="0.15"/>
    <row r="381" ht="15" hidden="1" customHeight="1" x14ac:dyDescent="0.15"/>
    <row r="382" ht="15" hidden="1" customHeight="1" x14ac:dyDescent="0.15"/>
    <row r="383" ht="15" hidden="1" customHeight="1" x14ac:dyDescent="0.15"/>
    <row r="384" ht="15" hidden="1" customHeight="1" x14ac:dyDescent="0.15"/>
    <row r="385" ht="15" hidden="1" customHeight="1" x14ac:dyDescent="0.15"/>
    <row r="386" ht="15" hidden="1" customHeight="1" x14ac:dyDescent="0.15"/>
    <row r="387" ht="15" hidden="1" customHeight="1" x14ac:dyDescent="0.15"/>
    <row r="388" ht="15" hidden="1" customHeight="1" x14ac:dyDescent="0.15"/>
    <row r="389" ht="15" hidden="1" customHeight="1" x14ac:dyDescent="0.15"/>
    <row r="390" ht="15" hidden="1" customHeight="1" x14ac:dyDescent="0.15"/>
    <row r="391" ht="15" hidden="1" customHeight="1" x14ac:dyDescent="0.15"/>
    <row r="392" ht="15" hidden="1" customHeight="1" x14ac:dyDescent="0.15"/>
    <row r="393" ht="15" hidden="1" customHeight="1" x14ac:dyDescent="0.15"/>
    <row r="394" ht="15" hidden="1" customHeight="1" x14ac:dyDescent="0.15"/>
    <row r="395" ht="15" hidden="1" customHeight="1" x14ac:dyDescent="0.15"/>
    <row r="396" ht="15" hidden="1" customHeight="1" x14ac:dyDescent="0.15"/>
    <row r="397" ht="15" hidden="1" customHeight="1" x14ac:dyDescent="0.15"/>
    <row r="398" ht="15" hidden="1" customHeight="1" x14ac:dyDescent="0.15"/>
    <row r="399" ht="15" hidden="1" customHeight="1" x14ac:dyDescent="0.15"/>
    <row r="400" ht="15" hidden="1" customHeight="1" x14ac:dyDescent="0.15"/>
    <row r="401" ht="15" hidden="1" customHeight="1" x14ac:dyDescent="0.15"/>
    <row r="402" ht="15" hidden="1" customHeight="1" x14ac:dyDescent="0.15"/>
    <row r="403" ht="15" hidden="1" customHeight="1" x14ac:dyDescent="0.15"/>
    <row r="404" ht="15" hidden="1" customHeight="1" x14ac:dyDescent="0.15"/>
    <row r="405" ht="15" hidden="1" customHeight="1" x14ac:dyDescent="0.15"/>
    <row r="406" ht="15" hidden="1" customHeight="1" x14ac:dyDescent="0.15"/>
    <row r="407" ht="15" hidden="1" customHeight="1" x14ac:dyDescent="0.15"/>
    <row r="408" ht="15" hidden="1" customHeight="1" x14ac:dyDescent="0.15"/>
    <row r="409" ht="15" hidden="1" customHeight="1" x14ac:dyDescent="0.15"/>
    <row r="410" ht="15" hidden="1" customHeight="1" x14ac:dyDescent="0.15"/>
    <row r="411" ht="15" hidden="1" customHeight="1" x14ac:dyDescent="0.15"/>
    <row r="412" ht="15" hidden="1" customHeight="1" x14ac:dyDescent="0.15"/>
    <row r="413" ht="15" hidden="1" customHeight="1" x14ac:dyDescent="0.15"/>
    <row r="414" ht="15" hidden="1" customHeight="1" x14ac:dyDescent="0.15"/>
    <row r="415" ht="15" hidden="1" customHeight="1" x14ac:dyDescent="0.15"/>
    <row r="416" ht="15" hidden="1" customHeight="1" x14ac:dyDescent="0.15"/>
    <row r="417" ht="15" hidden="1" customHeight="1" x14ac:dyDescent="0.15"/>
    <row r="418" ht="15" hidden="1" customHeight="1" x14ac:dyDescent="0.15"/>
    <row r="419" ht="15" hidden="1" customHeight="1" x14ac:dyDescent="0.15"/>
    <row r="420" ht="15" hidden="1" customHeight="1" x14ac:dyDescent="0.15"/>
    <row r="421" ht="15" hidden="1" customHeight="1" x14ac:dyDescent="0.15"/>
    <row r="422" ht="15" hidden="1" customHeight="1" x14ac:dyDescent="0.15"/>
    <row r="423" ht="15" hidden="1" customHeight="1" x14ac:dyDescent="0.15"/>
    <row r="424" ht="15" hidden="1" customHeight="1" x14ac:dyDescent="0.15"/>
    <row r="425" ht="15" hidden="1" customHeight="1" x14ac:dyDescent="0.15"/>
    <row r="426" ht="15" hidden="1" customHeight="1" x14ac:dyDescent="0.15"/>
    <row r="427" ht="15" hidden="1" customHeight="1" x14ac:dyDescent="0.15"/>
    <row r="428" ht="15" hidden="1" customHeight="1" x14ac:dyDescent="0.15"/>
    <row r="429" ht="15" hidden="1" customHeight="1" x14ac:dyDescent="0.15"/>
    <row r="430" ht="15" hidden="1" customHeight="1" x14ac:dyDescent="0.15"/>
    <row r="431" ht="15" hidden="1" customHeight="1" x14ac:dyDescent="0.15"/>
    <row r="432" ht="15" hidden="1" customHeight="1" x14ac:dyDescent="0.15"/>
    <row r="433" ht="15" hidden="1" customHeight="1" x14ac:dyDescent="0.15"/>
    <row r="434" ht="15" hidden="1" customHeight="1" x14ac:dyDescent="0.15"/>
    <row r="435" ht="15" hidden="1" customHeight="1" x14ac:dyDescent="0.15"/>
    <row r="436" ht="15" hidden="1" customHeight="1" x14ac:dyDescent="0.15"/>
    <row r="437" ht="15" hidden="1" customHeight="1" x14ac:dyDescent="0.15"/>
    <row r="438" ht="15" hidden="1" customHeight="1" x14ac:dyDescent="0.15"/>
    <row r="439" ht="15" hidden="1" customHeight="1" x14ac:dyDescent="0.15"/>
    <row r="440" ht="15" hidden="1" customHeight="1" x14ac:dyDescent="0.15"/>
    <row r="441" ht="15" hidden="1" customHeight="1" x14ac:dyDescent="0.15"/>
    <row r="442" ht="15" hidden="1" customHeight="1" x14ac:dyDescent="0.15"/>
    <row r="443" ht="15" hidden="1" customHeight="1" x14ac:dyDescent="0.15"/>
    <row r="444" ht="15" hidden="1" customHeight="1" x14ac:dyDescent="0.15"/>
    <row r="445" ht="15" hidden="1" customHeight="1" x14ac:dyDescent="0.15"/>
    <row r="446" ht="15" hidden="1" customHeight="1" x14ac:dyDescent="0.15"/>
    <row r="447" ht="15" hidden="1" customHeight="1" x14ac:dyDescent="0.15"/>
    <row r="448" ht="15" hidden="1" customHeight="1" x14ac:dyDescent="0.15"/>
    <row r="449" ht="15" hidden="1" customHeight="1" x14ac:dyDescent="0.15"/>
    <row r="450" ht="15" hidden="1" customHeight="1" x14ac:dyDescent="0.15"/>
    <row r="451" ht="15" hidden="1" customHeight="1" x14ac:dyDescent="0.15"/>
    <row r="452" ht="15" hidden="1" customHeight="1" x14ac:dyDescent="0.15"/>
    <row r="453" ht="15" hidden="1" customHeight="1" x14ac:dyDescent="0.15"/>
    <row r="454" ht="15" hidden="1" customHeight="1" x14ac:dyDescent="0.15"/>
    <row r="455" ht="15" hidden="1" customHeight="1" x14ac:dyDescent="0.15"/>
    <row r="456" ht="15" hidden="1" customHeight="1" x14ac:dyDescent="0.15"/>
    <row r="457" ht="15" hidden="1" customHeight="1" x14ac:dyDescent="0.15"/>
    <row r="458" ht="15" hidden="1" customHeight="1" x14ac:dyDescent="0.15"/>
    <row r="459" ht="15" hidden="1" customHeight="1" x14ac:dyDescent="0.15"/>
    <row r="460" ht="15" hidden="1" customHeight="1" x14ac:dyDescent="0.15"/>
    <row r="461" ht="15" hidden="1" customHeight="1" x14ac:dyDescent="0.15"/>
    <row r="462" ht="15" hidden="1" customHeight="1" x14ac:dyDescent="0.15"/>
    <row r="463" ht="15" hidden="1" customHeight="1" x14ac:dyDescent="0.15"/>
    <row r="464" ht="15" hidden="1" customHeight="1" x14ac:dyDescent="0.15"/>
    <row r="465" ht="15" hidden="1" customHeight="1" x14ac:dyDescent="0.15"/>
    <row r="466" ht="15" hidden="1" customHeight="1" x14ac:dyDescent="0.15"/>
    <row r="467" ht="15" hidden="1" customHeight="1" x14ac:dyDescent="0.15"/>
    <row r="468" ht="15" hidden="1" customHeight="1" x14ac:dyDescent="0.15"/>
    <row r="469" ht="15" hidden="1" customHeight="1" x14ac:dyDescent="0.15"/>
    <row r="470" ht="15" hidden="1" customHeight="1" x14ac:dyDescent="0.15"/>
    <row r="471" ht="15" hidden="1" customHeight="1" x14ac:dyDescent="0.15"/>
    <row r="472" ht="15" hidden="1" customHeight="1" x14ac:dyDescent="0.15"/>
    <row r="473" ht="15" hidden="1" customHeight="1" x14ac:dyDescent="0.15"/>
    <row r="474" ht="15" hidden="1" customHeight="1" x14ac:dyDescent="0.15"/>
    <row r="475" ht="15" hidden="1" customHeight="1" x14ac:dyDescent="0.15"/>
    <row r="476" ht="15" hidden="1" customHeight="1" x14ac:dyDescent="0.15"/>
    <row r="477" ht="15" hidden="1" customHeight="1" x14ac:dyDescent="0.15"/>
    <row r="478" ht="15" hidden="1" customHeight="1" x14ac:dyDescent="0.15"/>
    <row r="479" ht="15" hidden="1" customHeight="1" x14ac:dyDescent="0.15"/>
    <row r="480" ht="15" hidden="1" customHeight="1" x14ac:dyDescent="0.15"/>
    <row r="481" ht="15" hidden="1" customHeight="1" x14ac:dyDescent="0.15"/>
    <row r="482" ht="15" hidden="1" customHeight="1" x14ac:dyDescent="0.15"/>
    <row r="483" ht="15" hidden="1" customHeight="1" x14ac:dyDescent="0.15"/>
    <row r="484" ht="15" hidden="1" customHeight="1" x14ac:dyDescent="0.15"/>
    <row r="485" ht="15" hidden="1" customHeight="1" x14ac:dyDescent="0.15"/>
    <row r="486" ht="15" hidden="1" customHeight="1" x14ac:dyDescent="0.15"/>
    <row r="487" ht="15" hidden="1" customHeight="1" x14ac:dyDescent="0.15"/>
    <row r="488" ht="15" hidden="1" customHeight="1" x14ac:dyDescent="0.15"/>
    <row r="489" ht="15" hidden="1" customHeight="1" x14ac:dyDescent="0.15"/>
    <row r="490" ht="15" hidden="1" customHeight="1" x14ac:dyDescent="0.15"/>
    <row r="491" ht="15" hidden="1" customHeight="1" x14ac:dyDescent="0.15"/>
    <row r="492" ht="15" hidden="1" customHeight="1" x14ac:dyDescent="0.15"/>
    <row r="493" ht="15" hidden="1" customHeight="1" x14ac:dyDescent="0.15"/>
    <row r="494" ht="15" hidden="1" customHeight="1" x14ac:dyDescent="0.15"/>
    <row r="495" ht="15" hidden="1" customHeight="1" x14ac:dyDescent="0.15"/>
    <row r="496" ht="15" hidden="1" customHeight="1" x14ac:dyDescent="0.15"/>
    <row r="497" ht="15" hidden="1" customHeight="1" x14ac:dyDescent="0.15"/>
    <row r="498" ht="15" hidden="1" customHeight="1" x14ac:dyDescent="0.15"/>
    <row r="499" ht="15" hidden="1" customHeight="1" x14ac:dyDescent="0.15"/>
    <row r="500" ht="15" hidden="1" customHeight="1" x14ac:dyDescent="0.15"/>
    <row r="501" ht="15" hidden="1" customHeight="1" x14ac:dyDescent="0.15"/>
    <row r="502" ht="15" hidden="1" customHeight="1" x14ac:dyDescent="0.15"/>
    <row r="503" ht="15" hidden="1" customHeight="1" x14ac:dyDescent="0.15"/>
    <row r="504" ht="15" hidden="1" customHeight="1" x14ac:dyDescent="0.15"/>
    <row r="505" ht="15" hidden="1" customHeight="1" x14ac:dyDescent="0.15"/>
    <row r="506" ht="15" hidden="1" customHeight="1" x14ac:dyDescent="0.15"/>
    <row r="507" ht="15" hidden="1" customHeight="1" x14ac:dyDescent="0.15"/>
    <row r="508" ht="15" hidden="1" customHeight="1" x14ac:dyDescent="0.15"/>
    <row r="509" ht="15" hidden="1" customHeight="1" x14ac:dyDescent="0.15"/>
    <row r="510" ht="15" hidden="1" customHeight="1" x14ac:dyDescent="0.15"/>
    <row r="511" ht="15" hidden="1" customHeight="1" x14ac:dyDescent="0.15"/>
    <row r="512" ht="15" hidden="1" customHeight="1" x14ac:dyDescent="0.15"/>
    <row r="513" ht="15" hidden="1" customHeight="1" x14ac:dyDescent="0.15"/>
    <row r="514" ht="15" hidden="1" customHeight="1" x14ac:dyDescent="0.15"/>
    <row r="515" ht="15" hidden="1" customHeight="1" x14ac:dyDescent="0.15"/>
    <row r="516" ht="15" hidden="1" customHeight="1" x14ac:dyDescent="0.15"/>
    <row r="517" ht="15" hidden="1" customHeight="1" x14ac:dyDescent="0.15"/>
    <row r="518" ht="15" hidden="1" customHeight="1" x14ac:dyDescent="0.15"/>
    <row r="519" ht="15" hidden="1" customHeight="1" x14ac:dyDescent="0.15"/>
    <row r="520" ht="15" hidden="1" customHeight="1" x14ac:dyDescent="0.15"/>
    <row r="521" ht="15" hidden="1" customHeight="1" x14ac:dyDescent="0.15"/>
    <row r="522" ht="15" hidden="1" customHeight="1" x14ac:dyDescent="0.15"/>
    <row r="523" ht="15" hidden="1" customHeight="1" x14ac:dyDescent="0.15"/>
    <row r="524" ht="15" hidden="1" customHeight="1" x14ac:dyDescent="0.15"/>
    <row r="525" ht="15" hidden="1" customHeight="1" x14ac:dyDescent="0.15"/>
    <row r="526" ht="15" hidden="1" customHeight="1" x14ac:dyDescent="0.15"/>
    <row r="527" ht="15" hidden="1" customHeight="1" x14ac:dyDescent="0.15"/>
    <row r="528" ht="15" hidden="1" customHeight="1" x14ac:dyDescent="0.15"/>
    <row r="529" ht="15" hidden="1" customHeight="1" x14ac:dyDescent="0.15"/>
    <row r="530" ht="15" hidden="1" customHeight="1" x14ac:dyDescent="0.15"/>
    <row r="531" ht="15" hidden="1" customHeight="1" x14ac:dyDescent="0.15"/>
    <row r="532" ht="15" hidden="1" customHeight="1" x14ac:dyDescent="0.15"/>
    <row r="533" ht="15" hidden="1" customHeight="1" x14ac:dyDescent="0.15"/>
    <row r="534" ht="15" hidden="1" customHeight="1" x14ac:dyDescent="0.15"/>
    <row r="535" ht="15" hidden="1" customHeight="1" x14ac:dyDescent="0.15"/>
    <row r="536" ht="15" hidden="1" customHeight="1" x14ac:dyDescent="0.15"/>
    <row r="537" ht="15" hidden="1" customHeight="1" x14ac:dyDescent="0.15"/>
    <row r="538" ht="15" hidden="1" customHeight="1" x14ac:dyDescent="0.15"/>
    <row r="539" ht="15" hidden="1" customHeight="1" x14ac:dyDescent="0.15"/>
    <row r="540" ht="15" hidden="1" customHeight="1" x14ac:dyDescent="0.15"/>
    <row r="541" ht="15" hidden="1" customHeight="1" x14ac:dyDescent="0.15"/>
    <row r="542" ht="15" hidden="1" customHeight="1" x14ac:dyDescent="0.15"/>
    <row r="543" ht="15" hidden="1" customHeight="1" x14ac:dyDescent="0.15"/>
    <row r="544" ht="15" hidden="1" customHeight="1" x14ac:dyDescent="0.15"/>
    <row r="545" ht="15" hidden="1" customHeight="1" x14ac:dyDescent="0.15"/>
    <row r="546" ht="15" hidden="1" customHeight="1" x14ac:dyDescent="0.15"/>
    <row r="547" ht="15" hidden="1" customHeight="1" x14ac:dyDescent="0.15"/>
    <row r="548" ht="15" hidden="1" customHeight="1" x14ac:dyDescent="0.15"/>
    <row r="549" ht="15" hidden="1" customHeight="1" x14ac:dyDescent="0.15"/>
    <row r="550" ht="15" hidden="1" customHeight="1" x14ac:dyDescent="0.15"/>
    <row r="551" ht="15" hidden="1" customHeight="1" x14ac:dyDescent="0.15"/>
    <row r="552" ht="15" hidden="1" customHeight="1" x14ac:dyDescent="0.15"/>
    <row r="553" ht="15" hidden="1" customHeight="1" x14ac:dyDescent="0.15"/>
    <row r="554" ht="15" hidden="1" customHeight="1" x14ac:dyDescent="0.15"/>
    <row r="555" ht="15" hidden="1" customHeight="1" x14ac:dyDescent="0.15"/>
    <row r="556" ht="15" hidden="1" customHeight="1" x14ac:dyDescent="0.15"/>
    <row r="557" ht="15" hidden="1" customHeight="1" x14ac:dyDescent="0.15"/>
    <row r="558" ht="15" hidden="1" customHeight="1" x14ac:dyDescent="0.15"/>
    <row r="559" ht="15" hidden="1" customHeight="1" x14ac:dyDescent="0.15"/>
    <row r="560" ht="15" hidden="1" customHeight="1" x14ac:dyDescent="0.15"/>
    <row r="561" ht="15" hidden="1" customHeight="1" x14ac:dyDescent="0.15"/>
    <row r="562" ht="15" hidden="1" customHeight="1" x14ac:dyDescent="0.15"/>
    <row r="563" ht="15" hidden="1" customHeight="1" x14ac:dyDescent="0.15"/>
    <row r="564" ht="15" hidden="1" customHeight="1" x14ac:dyDescent="0.15"/>
    <row r="565" ht="15" hidden="1" customHeight="1" x14ac:dyDescent="0.15"/>
    <row r="566" ht="15" hidden="1" customHeight="1" x14ac:dyDescent="0.15"/>
    <row r="567" ht="15" hidden="1" customHeight="1" x14ac:dyDescent="0.15"/>
    <row r="568" ht="15" hidden="1" customHeight="1" x14ac:dyDescent="0.15"/>
    <row r="569" ht="15" hidden="1" customHeight="1" x14ac:dyDescent="0.15"/>
    <row r="570" ht="15" hidden="1" customHeight="1" x14ac:dyDescent="0.15"/>
    <row r="571" ht="15" hidden="1" customHeight="1" x14ac:dyDescent="0.15"/>
    <row r="572" ht="15" hidden="1" customHeight="1" x14ac:dyDescent="0.15"/>
    <row r="573" ht="15" hidden="1" customHeight="1" x14ac:dyDescent="0.15"/>
    <row r="574" ht="15" hidden="1" customHeight="1" x14ac:dyDescent="0.15"/>
    <row r="575" ht="15" hidden="1" customHeight="1" x14ac:dyDescent="0.15"/>
    <row r="576" ht="15" hidden="1" customHeight="1" x14ac:dyDescent="0.15"/>
    <row r="577" ht="15" hidden="1" customHeight="1" x14ac:dyDescent="0.15"/>
    <row r="578" ht="15" hidden="1" customHeight="1" x14ac:dyDescent="0.15"/>
    <row r="579" ht="15" hidden="1" customHeight="1" x14ac:dyDescent="0.15"/>
    <row r="580" ht="15" hidden="1" customHeight="1" x14ac:dyDescent="0.15"/>
    <row r="581" ht="15" hidden="1" customHeight="1" x14ac:dyDescent="0.15"/>
    <row r="582" ht="15" hidden="1" customHeight="1" x14ac:dyDescent="0.15"/>
    <row r="583" ht="15" hidden="1" customHeight="1" x14ac:dyDescent="0.15"/>
    <row r="584" ht="15" hidden="1" customHeight="1" x14ac:dyDescent="0.15"/>
    <row r="585" ht="15" hidden="1" customHeight="1" x14ac:dyDescent="0.15"/>
    <row r="586" ht="15" hidden="1" customHeight="1" x14ac:dyDescent="0.15"/>
    <row r="587" ht="15" hidden="1" customHeight="1" x14ac:dyDescent="0.15"/>
    <row r="588" ht="15" hidden="1" customHeight="1" x14ac:dyDescent="0.15"/>
    <row r="589" ht="15" hidden="1" customHeight="1" x14ac:dyDescent="0.15"/>
    <row r="590" ht="15" hidden="1" customHeight="1" x14ac:dyDescent="0.15"/>
    <row r="591" ht="15" hidden="1" customHeight="1" x14ac:dyDescent="0.15"/>
    <row r="592" ht="15" hidden="1" customHeight="1" x14ac:dyDescent="0.15"/>
    <row r="593" ht="15" hidden="1" customHeight="1" x14ac:dyDescent="0.15"/>
    <row r="594" ht="15" hidden="1" customHeight="1" x14ac:dyDescent="0.15"/>
    <row r="595" ht="15" hidden="1" customHeight="1" x14ac:dyDescent="0.15"/>
    <row r="596" ht="15" hidden="1" customHeight="1" x14ac:dyDescent="0.15"/>
    <row r="597" ht="15" hidden="1" customHeight="1" x14ac:dyDescent="0.15"/>
    <row r="598" ht="15" hidden="1" customHeight="1" x14ac:dyDescent="0.15"/>
    <row r="599" ht="15" hidden="1" customHeight="1" x14ac:dyDescent="0.15"/>
    <row r="600" ht="15" hidden="1" customHeight="1" x14ac:dyDescent="0.15"/>
    <row r="601" ht="15" hidden="1"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hidden="1"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sheetData>
  <sheetProtection selectLockedCells="1"/>
  <mergeCells count="4">
    <mergeCell ref="F299:J299"/>
    <mergeCell ref="H109:H110"/>
    <mergeCell ref="G149:K149"/>
    <mergeCell ref="B1:L2"/>
  </mergeCells>
  <phoneticPr fontId="2"/>
  <printOptions horizontalCentered="1"/>
  <pageMargins left="0.59055118110236227" right="0.59055118110236227" top="0.78740157480314965" bottom="0.59055118110236227" header="0.19685039370078741" footer="0.19685039370078741"/>
  <pageSetup paperSize="9" scale="71" orientation="portrait" verticalDpi="300" r:id="rId1"/>
  <headerFooter alignWithMargins="0">
    <oddFooter>&amp;C&amp;P/&amp;N</oddFooter>
  </headerFooter>
  <rowBreaks count="5" manualBreakCount="5">
    <brk id="63" min="1" max="11" man="1"/>
    <brk id="117" min="1" max="11" man="1"/>
    <brk id="173" min="1" max="11" man="1"/>
    <brk id="212" min="1" max="11" man="1"/>
    <brk id="288" min="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1"/>
  <dimension ref="A1:AB324"/>
  <sheetViews>
    <sheetView showGridLines="0" zoomScale="75" zoomScaleNormal="75" workbookViewId="0">
      <selection activeCell="G6" sqref="G6"/>
    </sheetView>
  </sheetViews>
  <sheetFormatPr defaultRowHeight="15" customHeight="1" x14ac:dyDescent="0.15"/>
  <cols>
    <col min="1" max="1" width="16" style="166" bestFit="1" customWidth="1"/>
    <col min="2" max="2" width="13.25" style="166" bestFit="1" customWidth="1"/>
    <col min="3" max="5" width="20.125" style="166" customWidth="1"/>
    <col min="6" max="6" width="19.75" style="166" customWidth="1"/>
    <col min="7" max="7" width="19.875" style="166" customWidth="1"/>
    <col min="8" max="8" width="18.5" style="166" bestFit="1" customWidth="1"/>
    <col min="9" max="9" width="18.75" style="166" customWidth="1"/>
    <col min="10" max="11" width="18.875" style="166" customWidth="1"/>
    <col min="12" max="12" width="18.75" style="166" customWidth="1"/>
    <col min="13" max="13" width="19.625" style="166" customWidth="1"/>
    <col min="14" max="14" width="17.25" style="166" bestFit="1" customWidth="1"/>
    <col min="15" max="15" width="13.25" style="166" customWidth="1"/>
    <col min="16" max="16" width="17.5" style="239" bestFit="1" customWidth="1"/>
    <col min="17" max="17" width="11.5" style="166" customWidth="1"/>
    <col min="18" max="18" width="15.625" style="166" customWidth="1"/>
    <col min="19" max="19" width="9" style="166"/>
    <col min="20" max="21" width="5" style="166" customWidth="1"/>
    <col min="22" max="28" width="15" style="166" customWidth="1"/>
    <col min="29" max="16384" width="9" style="166"/>
  </cols>
  <sheetData>
    <row r="1" spans="1:28" ht="15" customHeight="1" x14ac:dyDescent="0.15">
      <c r="A1" s="166" t="s">
        <v>126</v>
      </c>
    </row>
    <row r="2" spans="1:28" ht="15" customHeight="1" x14ac:dyDescent="0.15">
      <c r="A2" s="167" t="s">
        <v>127</v>
      </c>
      <c r="B2" s="167" t="s">
        <v>121</v>
      </c>
      <c r="C2" s="167" t="s">
        <v>128</v>
      </c>
    </row>
    <row r="3" spans="1:28" ht="40.5" x14ac:dyDescent="0.15">
      <c r="A3" s="167"/>
      <c r="B3" s="167"/>
      <c r="C3" s="168" t="s">
        <v>384</v>
      </c>
      <c r="D3" s="168" t="s">
        <v>130</v>
      </c>
      <c r="E3" s="168" t="s">
        <v>131</v>
      </c>
      <c r="F3" s="278" t="s">
        <v>385</v>
      </c>
      <c r="G3" s="278" t="s">
        <v>387</v>
      </c>
      <c r="H3" s="278" t="s">
        <v>388</v>
      </c>
      <c r="I3" s="280"/>
      <c r="J3" s="168"/>
      <c r="O3" s="208"/>
      <c r="P3" s="208"/>
    </row>
    <row r="4" spans="1:28" ht="15" customHeight="1" x14ac:dyDescent="0.15">
      <c r="A4" s="169" t="s">
        <v>21</v>
      </c>
      <c r="B4" s="170" t="s">
        <v>122</v>
      </c>
      <c r="C4" s="272" t="e">
        <f>INT(SUMPRODUCT(($E$50:$E$315=A4)*($F$50:$F$315=B4)*($N$50:$N$315)))+INT(SUMPRODUCT(($E$50:$E$315=A4)*($P$50:$P$315)))</f>
        <v>#REF!</v>
      </c>
      <c r="D4" s="169" t="e">
        <f t="shared" ref="D4" si="0">INT(SUMPRODUCT(($E$50:$E$315=A4)*($F$50:$F$315=B4)*($J$50:$J$315)))</f>
        <v>#REF!</v>
      </c>
      <c r="E4" s="171" t="e">
        <f t="shared" ref="E4" si="1">INT(SUMPRODUCT(($E$50:$E$315=A4)*($F$50:$F$315=B4)*($K$50:$K$315)))</f>
        <v>#REF!</v>
      </c>
      <c r="F4" s="274" t="e">
        <f t="shared" ref="F4:F30" si="2">SUM(G4:H4)</f>
        <v>#REF!</v>
      </c>
      <c r="G4" s="274" t="e">
        <f t="shared" ref="G4:G30" si="3">INT(SUMPRODUCT(($E$50:$E$315=A4)*($F$50:$F$315=B4)*($O$50:$O$315))/1000)</f>
        <v>#REF!</v>
      </c>
      <c r="H4" s="274" t="e">
        <f>INT(SUMPRODUCT(($E$50:$E$315=A4)*($F$50:$F$315=B4)*($Q$50:$Q$315))/1000)</f>
        <v>#REF!</v>
      </c>
      <c r="I4" s="280"/>
      <c r="J4" s="172" t="s">
        <v>132</v>
      </c>
      <c r="K4" s="173" t="s">
        <v>133</v>
      </c>
      <c r="L4" s="173"/>
      <c r="M4" s="173" t="s">
        <v>134</v>
      </c>
      <c r="N4" s="173" t="s">
        <v>135</v>
      </c>
      <c r="O4" s="173" t="s">
        <v>136</v>
      </c>
      <c r="P4" s="238"/>
      <c r="Q4" s="173"/>
      <c r="R4" s="173"/>
      <c r="S4" s="174"/>
      <c r="T4" s="644" t="s">
        <v>259</v>
      </c>
      <c r="U4" s="213"/>
      <c r="V4" s="214" t="s">
        <v>260</v>
      </c>
      <c r="W4" s="215" t="s">
        <v>261</v>
      </c>
      <c r="X4" s="215" t="s">
        <v>262</v>
      </c>
      <c r="Y4" s="216" t="s">
        <v>263</v>
      </c>
      <c r="Z4" s="215" t="s">
        <v>264</v>
      </c>
      <c r="AA4" s="215" t="s">
        <v>265</v>
      </c>
      <c r="AB4" s="215" t="s">
        <v>266</v>
      </c>
    </row>
    <row r="5" spans="1:28" ht="15" customHeight="1" x14ac:dyDescent="0.15">
      <c r="A5" s="169" t="s">
        <v>21</v>
      </c>
      <c r="B5" s="170" t="s">
        <v>123</v>
      </c>
      <c r="C5" s="169" t="e">
        <f>INT(SUMPRODUCT(($E$50:$E$315=A5)*($F$50:$F$315=B5)*($N$50:$N$315)))</f>
        <v>#REF!</v>
      </c>
      <c r="D5" s="169" t="e">
        <f t="shared" ref="D5:D18" si="4">INT(SUMPRODUCT(($E$50:$E$315=A5)*($F$50:$F$315=B5)*($J$50:$J$315)))</f>
        <v>#REF!</v>
      </c>
      <c r="E5" s="171" t="e">
        <f t="shared" ref="E5:E18" si="5">INT(SUMPRODUCT(($E$50:$E$315=A5)*($F$50:$F$315=B5)*($K$50:$K$315)))</f>
        <v>#REF!</v>
      </c>
      <c r="F5" s="274" t="e">
        <f t="shared" si="2"/>
        <v>#REF!</v>
      </c>
      <c r="G5" s="274" t="e">
        <f t="shared" si="3"/>
        <v>#REF!</v>
      </c>
      <c r="H5" s="274">
        <v>0</v>
      </c>
      <c r="J5" s="174"/>
      <c r="K5" s="169" t="s">
        <v>137</v>
      </c>
      <c r="L5" s="169"/>
      <c r="M5" s="183" t="e">
        <f>M6</f>
        <v>#REF!</v>
      </c>
      <c r="N5" s="169"/>
      <c r="O5" s="183" t="e">
        <f>O6</f>
        <v>#REF!</v>
      </c>
      <c r="P5" s="183"/>
      <c r="Q5" s="169"/>
      <c r="R5" s="169"/>
      <c r="S5" s="209"/>
      <c r="T5" s="645"/>
      <c r="U5" s="217" t="s">
        <v>267</v>
      </c>
      <c r="V5" s="218" t="e">
        <f>(INDEX(($V$10:$AB$12,$V$15:$AB$17,$V$20:$AB$22,$V$29:$AB$31),1,1,$R$16))</f>
        <v>#REF!</v>
      </c>
      <c r="W5" s="218" t="e">
        <f>(INDEX(($V$10:$AB$12,$V$15:$AB$17,$V$20:$AB$22,$V$29:$AB$31),1,2,$R$16))</f>
        <v>#REF!</v>
      </c>
      <c r="X5" s="218" t="e">
        <f>(INDEX(($V$10:$AB$12,$V$15:$AB$17,$V$20:$AB$22,$V$29:$AB$31),1,3,$R$16))</f>
        <v>#REF!</v>
      </c>
      <c r="Y5" s="218" t="e">
        <f>(INDEX(($V$10:$AB$12,$V$15:$AB$17,$V$20:$AB$22,$V$29:$AB$31),1,4,$R$16))</f>
        <v>#REF!</v>
      </c>
      <c r="Z5" s="218" t="e">
        <f>(INDEX(($V$10:$AB$12,$V$15:$AB$17,$V$20:$AB$22,$V$29:$AB$31),1,5,$R$16))</f>
        <v>#REF!</v>
      </c>
      <c r="AA5" s="218" t="e">
        <f>(INDEX(($V$10:$AB$12,$V$15:$AB$17,$V$20:$AB$22,$V$29:$AB$31),1,6,$R$16))</f>
        <v>#REF!</v>
      </c>
      <c r="AB5" s="218" t="e">
        <f>(INDEX(($V$10:$AB$12,$V$15:$AB$17,$V$20:$AB$22,$V$29:$AB$31),1,7,$R$16))</f>
        <v>#REF!</v>
      </c>
    </row>
    <row r="6" spans="1:28" ht="15" customHeight="1" x14ac:dyDescent="0.15">
      <c r="A6" s="175" t="s">
        <v>21</v>
      </c>
      <c r="B6" s="176" t="s">
        <v>124</v>
      </c>
      <c r="C6" s="175" t="e">
        <f>INT(SUMPRODUCT(($E$50:$E$315=A6)*($F$50:$F$315=B6)*($N$50:$N$315)))</f>
        <v>#REF!</v>
      </c>
      <c r="D6" s="175" t="e">
        <f t="shared" si="4"/>
        <v>#REF!</v>
      </c>
      <c r="E6" s="177" t="e">
        <f t="shared" si="5"/>
        <v>#REF!</v>
      </c>
      <c r="F6" s="275" t="e">
        <f t="shared" si="2"/>
        <v>#REF!</v>
      </c>
      <c r="G6" s="275" t="e">
        <f t="shared" si="3"/>
        <v>#REF!</v>
      </c>
      <c r="H6" s="274">
        <v>0</v>
      </c>
      <c r="I6" s="280"/>
      <c r="J6" s="174"/>
      <c r="K6" s="169" t="s">
        <v>138</v>
      </c>
      <c r="L6" s="169"/>
      <c r="M6" s="183" t="e">
        <f>#REF!</f>
        <v>#REF!</v>
      </c>
      <c r="N6" s="169"/>
      <c r="O6" s="183" t="e">
        <f>#REF!</f>
        <v>#REF!</v>
      </c>
      <c r="P6" s="183"/>
      <c r="Q6" s="169"/>
      <c r="R6" s="169"/>
      <c r="S6" s="174"/>
      <c r="T6" s="645"/>
      <c r="U6" s="219" t="s">
        <v>268</v>
      </c>
      <c r="V6" s="218" t="e">
        <f>(INDEX(($V$10:$AB$12,$V$15:$AB$17,$V$20:$AB$22,$V$29:$AB$31),2,1,$R$16))</f>
        <v>#REF!</v>
      </c>
      <c r="W6" s="218" t="e">
        <f>(INDEX(($V$10:$AB$12,$V$15:$AB$17,$V$20:$AB$22,$V$29:$AB$31),2,2,$R$16))</f>
        <v>#REF!</v>
      </c>
      <c r="X6" s="220" t="s">
        <v>269</v>
      </c>
      <c r="Y6" s="221" t="s">
        <v>270</v>
      </c>
      <c r="Z6" s="221" t="s">
        <v>271</v>
      </c>
      <c r="AA6" s="222"/>
      <c r="AB6" s="218" t="e">
        <f>(INDEX(($V$10:$AB$12,$V$15:$AB$17,$V$20:$AB$22,$V$29:$AB$31),2,7,$R$16))</f>
        <v>#REF!</v>
      </c>
    </row>
    <row r="7" spans="1:28" ht="15" customHeight="1" x14ac:dyDescent="0.15">
      <c r="A7" s="169" t="s">
        <v>22</v>
      </c>
      <c r="B7" s="170" t="s">
        <v>122</v>
      </c>
      <c r="C7" s="169" t="e">
        <f>INT(SUMPRODUCT(($E$50:$E$315=A7)*($F$50:$F$315=B7)*($N$50:$N$315)))+INT(SUMPRODUCT(($E$50:$E$315=A7)*($P$50:$P$315)))</f>
        <v>#REF!</v>
      </c>
      <c r="D7" s="169" t="e">
        <f t="shared" si="4"/>
        <v>#REF!</v>
      </c>
      <c r="E7" s="171" t="e">
        <f t="shared" si="5"/>
        <v>#REF!</v>
      </c>
      <c r="F7" s="274" t="e">
        <f t="shared" si="2"/>
        <v>#REF!</v>
      </c>
      <c r="G7" s="274" t="e">
        <f t="shared" si="3"/>
        <v>#REF!</v>
      </c>
      <c r="H7" s="282" t="e">
        <f>INT(SUMPRODUCT(($E$50:$E$315=A7)*($F$50:$F$315=B7)*($Q$50:$Q$315))/1000)</f>
        <v>#REF!</v>
      </c>
      <c r="I7" s="280"/>
      <c r="J7" s="174"/>
      <c r="K7" s="169" t="s">
        <v>139</v>
      </c>
      <c r="L7" s="169" t="s">
        <v>140</v>
      </c>
      <c r="M7" s="169"/>
      <c r="N7" s="169"/>
      <c r="O7" s="169"/>
      <c r="P7" s="241"/>
      <c r="Q7" s="169"/>
      <c r="R7" s="169"/>
      <c r="S7" s="174"/>
      <c r="T7" s="646"/>
      <c r="U7" s="217" t="s">
        <v>272</v>
      </c>
      <c r="V7" s="218" t="e">
        <f>(INDEX(($V$10:$AB$12,$V$15:$AB$17,$V$20:$AB$22,$V$29:$AB$31),3,1,$R$16))</f>
        <v>#REF!</v>
      </c>
      <c r="W7" s="218" t="e">
        <f>(INDEX(($V$10:$AB$12,$V$15:$AB$17,$V$20:$AB$22,$V$29:$AB$31),3,2,$R$16))</f>
        <v>#REF!</v>
      </c>
      <c r="X7" s="218" t="e">
        <f>INDEX(($V$10:$AB$12,$V$15:$AB$17,$V$20:$AB$22,$V$29:$AB$31),3,3,$R$16)</f>
        <v>#REF!</v>
      </c>
      <c r="Y7" s="218" t="e">
        <f>INDEX(($V$10:$AB$12,$V$15:$AB$17,$V$20:$AB$22,$V$29:$AB$31),3,4,$R$16)</f>
        <v>#REF!</v>
      </c>
      <c r="Z7" s="218" t="e">
        <f>INDEX(($V$10:$AB$12,$V$15:$AB$17,$V$20:$AB$22,$V$29:$AB$31),3,5,$R$16)</f>
        <v>#REF!</v>
      </c>
      <c r="AA7" s="223"/>
      <c r="AB7" s="218" t="e">
        <f>(INDEX(($V$10:$AB$12,$V$15:$AB$17,$V$20:$AB$22,$V$29:$AB$31),3,7,$R$16))</f>
        <v>#REF!</v>
      </c>
    </row>
    <row r="8" spans="1:28" ht="15" customHeight="1" x14ac:dyDescent="0.15">
      <c r="A8" s="169" t="s">
        <v>22</v>
      </c>
      <c r="B8" s="170" t="s">
        <v>123</v>
      </c>
      <c r="C8" s="281" t="e">
        <f>INT(SUMPRODUCT(($E$50:$E$315=A8)*($F$50:$F$315=B8)*($N$50:$N$315)))</f>
        <v>#REF!</v>
      </c>
      <c r="D8" s="169" t="e">
        <f t="shared" si="4"/>
        <v>#REF!</v>
      </c>
      <c r="E8" s="171" t="e">
        <f t="shared" si="5"/>
        <v>#REF!</v>
      </c>
      <c r="F8" s="274" t="e">
        <f t="shared" si="2"/>
        <v>#REF!</v>
      </c>
      <c r="G8" s="274" t="e">
        <f t="shared" si="3"/>
        <v>#REF!</v>
      </c>
      <c r="H8" s="274">
        <v>0</v>
      </c>
      <c r="J8" s="174"/>
      <c r="K8" s="169"/>
      <c r="L8" s="169" t="s">
        <v>141</v>
      </c>
      <c r="M8" s="169"/>
      <c r="N8" s="169"/>
      <c r="O8" s="169"/>
      <c r="P8" s="241"/>
      <c r="Q8" s="169"/>
      <c r="R8" s="169"/>
      <c r="S8" s="174"/>
      <c r="T8" s="224" t="s">
        <v>273</v>
      </c>
      <c r="U8" s="224"/>
      <c r="V8" s="224"/>
      <c r="W8" s="224"/>
      <c r="X8" s="224"/>
      <c r="Y8" s="225"/>
      <c r="Z8" s="224"/>
      <c r="AA8" s="226"/>
      <c r="AB8" s="224"/>
    </row>
    <row r="9" spans="1:28" ht="15" customHeight="1" x14ac:dyDescent="0.15">
      <c r="A9" s="175" t="s">
        <v>22</v>
      </c>
      <c r="B9" s="176" t="s">
        <v>124</v>
      </c>
      <c r="C9" s="175" t="e">
        <f>INT(SUMPRODUCT(($E$50:$E$315=A9)*($F$50:$F$315=B9)*($N$50:$N$315)))</f>
        <v>#REF!</v>
      </c>
      <c r="D9" s="175" t="e">
        <f t="shared" si="4"/>
        <v>#REF!</v>
      </c>
      <c r="E9" s="177" t="e">
        <f t="shared" si="5"/>
        <v>#REF!</v>
      </c>
      <c r="F9" s="275" t="e">
        <f t="shared" si="2"/>
        <v>#REF!</v>
      </c>
      <c r="G9" s="275" t="e">
        <f t="shared" si="3"/>
        <v>#REF!</v>
      </c>
      <c r="H9" s="275">
        <v>0</v>
      </c>
      <c r="I9" s="280"/>
      <c r="J9" s="174"/>
      <c r="K9" s="169"/>
      <c r="L9" s="169" t="s">
        <v>142</v>
      </c>
      <c r="M9" s="169"/>
      <c r="N9" s="169"/>
      <c r="O9" s="169"/>
      <c r="P9" s="241"/>
      <c r="Q9" s="169"/>
      <c r="R9" s="169"/>
      <c r="S9" s="174"/>
      <c r="T9" s="644" t="s">
        <v>259</v>
      </c>
      <c r="U9" s="213"/>
      <c r="V9" s="214" t="s">
        <v>260</v>
      </c>
      <c r="W9" s="215" t="s">
        <v>261</v>
      </c>
      <c r="X9" s="215" t="s">
        <v>262</v>
      </c>
      <c r="Y9" s="216" t="s">
        <v>263</v>
      </c>
      <c r="Z9" s="215" t="s">
        <v>264</v>
      </c>
      <c r="AA9" s="215" t="s">
        <v>265</v>
      </c>
      <c r="AB9" s="215" t="s">
        <v>266</v>
      </c>
    </row>
    <row r="10" spans="1:28" ht="15" customHeight="1" x14ac:dyDescent="0.15">
      <c r="A10" s="169" t="s">
        <v>23</v>
      </c>
      <c r="B10" s="170" t="s">
        <v>122</v>
      </c>
      <c r="C10" s="169" t="e">
        <f>INT(SUMPRODUCT(($E$50:$E$315=A10)*($F$50:$F$315=B10)*($N$50:$N$315)))+INT(SUMPRODUCT(($E$50:$E$315=A10)*($P$50:$P$315)))</f>
        <v>#REF!</v>
      </c>
      <c r="D10" s="169" t="e">
        <f t="shared" si="4"/>
        <v>#REF!</v>
      </c>
      <c r="E10" s="171" t="e">
        <f t="shared" si="5"/>
        <v>#REF!</v>
      </c>
      <c r="F10" s="274" t="e">
        <f t="shared" si="2"/>
        <v>#REF!</v>
      </c>
      <c r="G10" s="274" t="e">
        <f t="shared" si="3"/>
        <v>#REF!</v>
      </c>
      <c r="H10" s="282" t="e">
        <f>INT(SUMPRODUCT(($E$50:$E$315=A10)*($F$50:$F$315=B10)*($Q$50:$Q$315))/1000)</f>
        <v>#REF!</v>
      </c>
      <c r="I10" s="280"/>
      <c r="J10" s="174"/>
      <c r="K10" s="169" t="s">
        <v>143</v>
      </c>
      <c r="L10" s="169"/>
      <c r="M10" s="183" t="e">
        <f>#REF!</f>
        <v>#REF!</v>
      </c>
      <c r="N10" s="169">
        <v>0.02</v>
      </c>
      <c r="O10" s="183" t="e">
        <f>#REF!</f>
        <v>#REF!</v>
      </c>
      <c r="P10" s="183"/>
      <c r="Q10" s="169"/>
      <c r="R10" s="169"/>
      <c r="S10" s="209"/>
      <c r="T10" s="645"/>
      <c r="U10" s="217" t="s">
        <v>267</v>
      </c>
      <c r="V10" s="218" t="e">
        <f>IF(OR($O$19="",$O$19=0,$O$19=1),$O$13,IF($O$13-$O$19*INT($O$13/$O$19)=0,$O$13/3,IF($O$13-$O$19*INT($O$13/$O$19)=2,INT($O$13/$O$19)+2,INT($O$13/$O$19)+1)))</f>
        <v>#REF!</v>
      </c>
      <c r="W10" s="227" t="e">
        <f>IF(#REF!="行わない",IF(OR($O$5="",$O$5=0),0,IF($M$19&lt;=$O$5,0,IF($M$19-$O$5&gt;V10,V10,$M$19-$O$5))),0)</f>
        <v>#REF!</v>
      </c>
      <c r="X10" s="227" t="e">
        <f>Z12</f>
        <v>#REF!</v>
      </c>
      <c r="Y10" s="228" t="e">
        <f>IF(OR(V10="",V10=0),0,V10-W10+X10)</f>
        <v>#REF!</v>
      </c>
      <c r="Z10" s="228">
        <v>0</v>
      </c>
      <c r="AA10" s="227" t="e">
        <f>$O$10</f>
        <v>#REF!</v>
      </c>
      <c r="AB10" s="227" t="e">
        <f>IF(OR(V10="",V10=0),0,Y10+AA10)</f>
        <v>#REF!</v>
      </c>
    </row>
    <row r="11" spans="1:28" ht="15" customHeight="1" x14ac:dyDescent="0.15">
      <c r="A11" s="169" t="s">
        <v>23</v>
      </c>
      <c r="B11" s="170" t="s">
        <v>123</v>
      </c>
      <c r="C11" s="281" t="e">
        <f>INT(SUMPRODUCT(($E$50:$E$315=A11)*($F$50:$F$315=B11)*($N$50:$N$315)))</f>
        <v>#REF!</v>
      </c>
      <c r="D11" s="169" t="e">
        <f t="shared" si="4"/>
        <v>#REF!</v>
      </c>
      <c r="E11" s="171" t="e">
        <f t="shared" si="5"/>
        <v>#REF!</v>
      </c>
      <c r="F11" s="274" t="e">
        <f t="shared" si="2"/>
        <v>#REF!</v>
      </c>
      <c r="G11" s="274" t="e">
        <f t="shared" si="3"/>
        <v>#REF!</v>
      </c>
      <c r="H11" s="274">
        <v>0</v>
      </c>
      <c r="J11" s="174"/>
      <c r="K11" s="169"/>
      <c r="L11" s="169"/>
      <c r="M11" s="183"/>
      <c r="N11" s="169"/>
      <c r="O11" s="169"/>
      <c r="P11" s="241"/>
      <c r="Q11" s="169"/>
      <c r="R11" s="169"/>
      <c r="S11" s="174"/>
      <c r="T11" s="645"/>
      <c r="U11" s="219" t="s">
        <v>268</v>
      </c>
      <c r="V11" s="229" t="e">
        <f>IF(OR($O$19="",$O$19=0,$O$19=1),0,IF($O$13="",0,IF($O$19=1,0,INT($O$13/3))))</f>
        <v>#REF!</v>
      </c>
      <c r="W11" s="230" t="e">
        <f>IF(#REF!="行わない",IF(OR($O$19="",$O$19=0,$O$19=1),0,IF($O$5="",0,IF($M$19-V10&lt;=$O$5,0,IF($O$19=1,0,IF($M$19-$O$5-W10&gt;=V11,V11,$M$19-$O$5-W10))))),0)</f>
        <v>#REF!</v>
      </c>
      <c r="X11" s="220" t="s">
        <v>269</v>
      </c>
      <c r="Y11" s="221" t="s">
        <v>270</v>
      </c>
      <c r="Z11" s="221" t="s">
        <v>271</v>
      </c>
      <c r="AA11" s="222"/>
      <c r="AB11" s="227" t="e">
        <f>IF(OR($O$19="",$O$19=0,$O$19=1),0,IF(V11=0,0,V11-W11))</f>
        <v>#REF!</v>
      </c>
    </row>
    <row r="12" spans="1:28" ht="15" customHeight="1" x14ac:dyDescent="0.15">
      <c r="A12" s="175" t="s">
        <v>23</v>
      </c>
      <c r="B12" s="176" t="s">
        <v>124</v>
      </c>
      <c r="C12" s="175" t="e">
        <f>INT(SUMPRODUCT(($E$50:$E$315=A12)*($F$50:$F$315=B12)*($N$50:$N$315)))</f>
        <v>#REF!</v>
      </c>
      <c r="D12" s="175" t="e">
        <f t="shared" si="4"/>
        <v>#REF!</v>
      </c>
      <c r="E12" s="177" t="e">
        <f t="shared" si="5"/>
        <v>#REF!</v>
      </c>
      <c r="F12" s="275" t="e">
        <f t="shared" si="2"/>
        <v>#REF!</v>
      </c>
      <c r="G12" s="275" t="e">
        <f t="shared" si="3"/>
        <v>#REF!</v>
      </c>
      <c r="H12" s="275">
        <v>0</v>
      </c>
      <c r="I12" s="280"/>
      <c r="J12" s="174" t="s">
        <v>144</v>
      </c>
      <c r="K12" s="169" t="s">
        <v>133</v>
      </c>
      <c r="L12" s="169"/>
      <c r="M12" s="169" t="s">
        <v>145</v>
      </c>
      <c r="N12" s="169" t="s">
        <v>146</v>
      </c>
      <c r="O12" s="169" t="s">
        <v>147</v>
      </c>
      <c r="P12" s="241"/>
      <c r="Q12" s="169"/>
      <c r="R12" s="169"/>
      <c r="S12" s="174"/>
      <c r="T12" s="646"/>
      <c r="U12" s="217" t="s">
        <v>272</v>
      </c>
      <c r="V12" s="218" t="e">
        <f>IF(OR($O$19="",$O$19=0,$O$19=1),0,IF($O$13="",0,IF($O$19=1,0,INT($O$13/3))))</f>
        <v>#REF!</v>
      </c>
      <c r="W12" s="227" t="e">
        <f>IF(#REF!="行わない",IF(OR($O$19="",$O$19=0,$O$19=1),0,IF($O$5="",0,IF($M$19-V10-V11&lt;=$O$5,0,IF($O$19=1,0,IF($M$19-$O$5-W10-W11&gt;=V12,V12,$M$19-$O$5-W10-W11))))),0)</f>
        <v>#REF!</v>
      </c>
      <c r="X12" s="229" t="e">
        <f>IF(#REF!="行わない",IF(OR($O$5="",$O$5=0),0,IF($O$19=1,IF($O$5&gt;=$M$19,0,W10),W10+W11+W12)),0)</f>
        <v>#REF!</v>
      </c>
      <c r="Y12" s="229" t="e">
        <f>IF($M$19-$O$5-X12-Z10&gt;0,$M$19-$O$5-X12-Z10,0)</f>
        <v>#REF!</v>
      </c>
      <c r="Z12" s="230" t="e">
        <f>IF(OR($O$5="",$O$5=0),0,IF($M$19&lt;=$O$5,$O$5-$M$19,0))</f>
        <v>#REF!</v>
      </c>
      <c r="AA12" s="223"/>
      <c r="AB12" s="227" t="e">
        <f>IF(OR($O$19="",$O$19=0,$O$19=1),0,IF(V12=0,0,V12-W12))</f>
        <v>#REF!</v>
      </c>
    </row>
    <row r="13" spans="1:28" ht="15" customHeight="1" x14ac:dyDescent="0.15">
      <c r="A13" s="169" t="s">
        <v>24</v>
      </c>
      <c r="B13" s="170" t="s">
        <v>122</v>
      </c>
      <c r="C13" s="169" t="e">
        <f>INT(SUMPRODUCT(($E$50:$E$315=A13)*($F$50:$F$315=B13)*($N$50:$N$315)))+INT(SUMPRODUCT(($E$50:$E$315=A13)*($P$50:$P$315)))</f>
        <v>#REF!</v>
      </c>
      <c r="D13" s="169" t="e">
        <f t="shared" si="4"/>
        <v>#REF!</v>
      </c>
      <c r="E13" s="171" t="e">
        <f t="shared" si="5"/>
        <v>#REF!</v>
      </c>
      <c r="F13" s="274" t="e">
        <f t="shared" si="2"/>
        <v>#REF!</v>
      </c>
      <c r="G13" s="274" t="e">
        <f t="shared" si="3"/>
        <v>#REF!</v>
      </c>
      <c r="H13" s="282" t="e">
        <f>INT(SUMPRODUCT(($E$50:$E$315=A13)*($F$50:$F$315=B13)*($Q$50:$Q$315))/1000)</f>
        <v>#REF!</v>
      </c>
      <c r="I13" s="280"/>
      <c r="J13" s="174"/>
      <c r="K13" s="169" t="s">
        <v>137</v>
      </c>
      <c r="L13" s="169"/>
      <c r="M13" s="183" t="e">
        <f>M14</f>
        <v>#REF!</v>
      </c>
      <c r="N13" s="169"/>
      <c r="O13" s="207" t="e">
        <f>O14</f>
        <v>#REF!</v>
      </c>
      <c r="P13" s="207"/>
      <c r="Q13" s="183"/>
      <c r="R13" s="169"/>
      <c r="S13" s="209"/>
      <c r="T13" s="224" t="s">
        <v>274</v>
      </c>
      <c r="U13" s="224"/>
      <c r="V13" s="224"/>
      <c r="W13" s="224"/>
      <c r="X13" s="224"/>
      <c r="Y13" s="224"/>
      <c r="Z13" s="225"/>
      <c r="AA13" s="226"/>
      <c r="AB13" s="224"/>
    </row>
    <row r="14" spans="1:28" ht="15" customHeight="1" x14ac:dyDescent="0.15">
      <c r="A14" s="169" t="s">
        <v>24</v>
      </c>
      <c r="B14" s="170" t="s">
        <v>123</v>
      </c>
      <c r="C14" s="281" t="e">
        <f>INT(SUMPRODUCT(($E$50:$E$315=A14)*($F$50:$F$315=B14)*($N$50:$N$315)))</f>
        <v>#REF!</v>
      </c>
      <c r="D14" s="169" t="e">
        <f t="shared" si="4"/>
        <v>#REF!</v>
      </c>
      <c r="E14" s="171" t="e">
        <f t="shared" si="5"/>
        <v>#REF!</v>
      </c>
      <c r="F14" s="274" t="e">
        <f t="shared" si="2"/>
        <v>#REF!</v>
      </c>
      <c r="G14" s="274" t="e">
        <f t="shared" si="3"/>
        <v>#REF!</v>
      </c>
      <c r="H14" s="274">
        <v>0</v>
      </c>
      <c r="J14" s="174"/>
      <c r="K14" s="169" t="s">
        <v>138</v>
      </c>
      <c r="L14" s="169"/>
      <c r="M14" s="183" t="e">
        <f>M6</f>
        <v>#REF!</v>
      </c>
      <c r="N14" s="169"/>
      <c r="O14" s="183" t="e">
        <f>O6</f>
        <v>#REF!</v>
      </c>
      <c r="P14" s="183"/>
      <c r="Q14" s="169"/>
      <c r="R14" s="169"/>
      <c r="S14" s="209"/>
      <c r="T14" s="644" t="s">
        <v>259</v>
      </c>
      <c r="U14" s="213"/>
      <c r="V14" s="214" t="s">
        <v>260</v>
      </c>
      <c r="W14" s="215" t="s">
        <v>261</v>
      </c>
      <c r="X14" s="215" t="s">
        <v>262</v>
      </c>
      <c r="Y14" s="216" t="s">
        <v>263</v>
      </c>
      <c r="Z14" s="215" t="s">
        <v>264</v>
      </c>
      <c r="AA14" s="215" t="s">
        <v>265</v>
      </c>
      <c r="AB14" s="215" t="s">
        <v>266</v>
      </c>
    </row>
    <row r="15" spans="1:28" ht="15" customHeight="1" x14ac:dyDescent="0.15">
      <c r="A15" s="175" t="s">
        <v>24</v>
      </c>
      <c r="B15" s="176" t="s">
        <v>124</v>
      </c>
      <c r="C15" s="175" t="e">
        <f>INT(SUMPRODUCT(($E$50:$E$315=A15)*($F$50:$F$315=B15)*($N$50:$N$315)))</f>
        <v>#REF!</v>
      </c>
      <c r="D15" s="175" t="e">
        <f t="shared" si="4"/>
        <v>#REF!</v>
      </c>
      <c r="E15" s="177" t="e">
        <f t="shared" si="5"/>
        <v>#REF!</v>
      </c>
      <c r="F15" s="275" t="e">
        <f t="shared" si="2"/>
        <v>#REF!</v>
      </c>
      <c r="G15" s="275" t="e">
        <f t="shared" si="3"/>
        <v>#REF!</v>
      </c>
      <c r="H15" s="275">
        <v>0</v>
      </c>
      <c r="J15" s="174"/>
      <c r="K15" s="169" t="s">
        <v>139</v>
      </c>
      <c r="L15" s="169" t="s">
        <v>140</v>
      </c>
      <c r="M15" s="169"/>
      <c r="N15" s="169"/>
      <c r="O15" s="169"/>
      <c r="P15" s="241"/>
      <c r="Q15" s="169"/>
      <c r="R15" s="169" t="s">
        <v>281</v>
      </c>
      <c r="S15" s="174"/>
      <c r="T15" s="645"/>
      <c r="U15" s="217" t="s">
        <v>267</v>
      </c>
      <c r="V15" s="218" t="e">
        <f>IF(OR($O$19="",$O$19=0,$O$19=1),$O$13,IF($O$13-$O$19*INT($O$13/$O$19)=0,$O$13/3,IF($O$13-$O$19*INT($O$13/$O$19)=2,INT($O$13/$O$19)+2,INT($O$13/$O$19)+1)))</f>
        <v>#REF!</v>
      </c>
      <c r="W15" s="227">
        <v>0</v>
      </c>
      <c r="X15" s="227" t="e">
        <f>Z17</f>
        <v>#REF!</v>
      </c>
      <c r="Y15" s="228" t="e">
        <f>IF(OR(V15="",V15=0),0,V15-W15+X15)</f>
        <v>#REF!</v>
      </c>
      <c r="Z15" s="231" t="e">
        <f>IF(#REF!="行わない",IF(OR($O$5="",$O$5=0),0,IF($M$19-$O$5&gt;$O$10,$O$10,IF($M$19-$O$5&lt;0,0,$M$19-$O$5))),0)</f>
        <v>#REF!</v>
      </c>
      <c r="AA15" s="227" t="e">
        <f>$O$10-Z15</f>
        <v>#REF!</v>
      </c>
      <c r="AB15" s="227" t="e">
        <f>IF(OR(V15="",V15=0),0,Y15+AA15)</f>
        <v>#REF!</v>
      </c>
    </row>
    <row r="16" spans="1:28" ht="15" customHeight="1" x14ac:dyDescent="0.15">
      <c r="A16" s="169" t="s">
        <v>11</v>
      </c>
      <c r="B16" s="170" t="s">
        <v>122</v>
      </c>
      <c r="C16" s="169" t="e">
        <f>INT(SUMPRODUCT(($E$50:$E$315=A16)*($F$50:$F$315=B16)*($N$50:$N$315)))+INT(SUMPRODUCT(($E$50:$E$315=A16)*($P$50:$P$315)))</f>
        <v>#REF!</v>
      </c>
      <c r="D16" s="169" t="e">
        <f t="shared" si="4"/>
        <v>#REF!</v>
      </c>
      <c r="E16" s="171" t="e">
        <f t="shared" si="5"/>
        <v>#REF!</v>
      </c>
      <c r="F16" s="274" t="e">
        <f t="shared" si="2"/>
        <v>#REF!</v>
      </c>
      <c r="G16" s="274" t="e">
        <f t="shared" si="3"/>
        <v>#REF!</v>
      </c>
      <c r="H16" s="282" t="e">
        <f>INT(SUMPRODUCT(($E$50:$E$315=A16)*($F$50:$F$315=B16)*($Q$50:$Q$315))/1000)</f>
        <v>#REF!</v>
      </c>
      <c r="I16" s="280"/>
      <c r="J16" s="174"/>
      <c r="K16" s="169"/>
      <c r="L16" s="169" t="s">
        <v>141</v>
      </c>
      <c r="M16" s="169"/>
      <c r="N16" s="169"/>
      <c r="O16" s="169"/>
      <c r="P16" s="241"/>
      <c r="Q16" s="169"/>
      <c r="R16" s="169" t="e">
        <f>IF(#REF!="",4,#REF!)</f>
        <v>#REF!</v>
      </c>
      <c r="S16" s="174"/>
      <c r="T16" s="645"/>
      <c r="U16" s="219" t="s">
        <v>268</v>
      </c>
      <c r="V16" s="229" t="e">
        <f>IF(OR($O$19="",$O$19=0,$O$19=1),0,IF($O$13="",0,IF($O$19=1,0,INT($O$13/3))))</f>
        <v>#REF!</v>
      </c>
      <c r="W16" s="230">
        <v>0</v>
      </c>
      <c r="X16" s="220" t="s">
        <v>269</v>
      </c>
      <c r="Y16" s="221" t="s">
        <v>270</v>
      </c>
      <c r="Z16" s="221" t="s">
        <v>271</v>
      </c>
      <c r="AA16" s="222"/>
      <c r="AB16" s="227" t="e">
        <f>IF(OR($O$19="",$O$19=0,$O$19=1),0,IF(V16=0,0,V16-W16))</f>
        <v>#REF!</v>
      </c>
    </row>
    <row r="17" spans="1:28" ht="15" customHeight="1" x14ac:dyDescent="0.15">
      <c r="A17" s="169" t="s">
        <v>11</v>
      </c>
      <c r="B17" s="170" t="s">
        <v>123</v>
      </c>
      <c r="C17" s="281" t="e">
        <f>INT(SUMPRODUCT(($E$50:$E$315=A17)*($F$50:$F$315=B17)*($N$50:$N$315)))</f>
        <v>#REF!</v>
      </c>
      <c r="D17" s="169" t="e">
        <f t="shared" si="4"/>
        <v>#REF!</v>
      </c>
      <c r="E17" s="171" t="e">
        <f t="shared" si="5"/>
        <v>#REF!</v>
      </c>
      <c r="F17" s="274" t="e">
        <f t="shared" si="2"/>
        <v>#REF!</v>
      </c>
      <c r="G17" s="274" t="e">
        <f t="shared" si="3"/>
        <v>#REF!</v>
      </c>
      <c r="H17" s="274">
        <v>0</v>
      </c>
      <c r="J17" s="174"/>
      <c r="K17" s="169"/>
      <c r="L17" s="169" t="s">
        <v>142</v>
      </c>
      <c r="M17" s="169"/>
      <c r="N17" s="169"/>
      <c r="O17" s="169"/>
      <c r="P17" s="241"/>
      <c r="Q17" s="169"/>
      <c r="R17" s="169" t="s">
        <v>282</v>
      </c>
      <c r="S17" s="174"/>
      <c r="T17" s="646"/>
      <c r="U17" s="217" t="s">
        <v>272</v>
      </c>
      <c r="V17" s="218" t="e">
        <f>IF(OR($O$19="",$O$19=0,$O$19=1),0,IF($O$13="",0,IF($O$19=1,0,INT($O$13/3))))</f>
        <v>#REF!</v>
      </c>
      <c r="W17" s="227">
        <v>0</v>
      </c>
      <c r="X17" s="229" t="e">
        <f>Z15</f>
        <v>#REF!</v>
      </c>
      <c r="Y17" s="229" t="e">
        <f>IF($M$19-$O$5-X17&gt;0,$M$19-$O$5-X17,0)</f>
        <v>#REF!</v>
      </c>
      <c r="Z17" s="230" t="e">
        <f>IF(OR($O$5="",$O$5=0),0,IF($M$19&lt;=$O$5,$O$5-$M$19,0))</f>
        <v>#REF!</v>
      </c>
      <c r="AA17" s="223"/>
      <c r="AB17" s="227" t="e">
        <f>IF(OR($O$19="",$O$19=0,$O$19=1),0,IF(V17=0,0,V17-W17))</f>
        <v>#REF!</v>
      </c>
    </row>
    <row r="18" spans="1:28" ht="15" customHeight="1" x14ac:dyDescent="0.15">
      <c r="A18" s="175" t="s">
        <v>11</v>
      </c>
      <c r="B18" s="176" t="s">
        <v>124</v>
      </c>
      <c r="C18" s="175" t="e">
        <f>INT(SUMPRODUCT(($E$50:$E$315=A18)*($F$50:$F$315=B18)*($N$50:$N$315)))</f>
        <v>#REF!</v>
      </c>
      <c r="D18" s="175" t="e">
        <f t="shared" si="4"/>
        <v>#REF!</v>
      </c>
      <c r="E18" s="177" t="e">
        <f t="shared" si="5"/>
        <v>#REF!</v>
      </c>
      <c r="F18" s="275" t="e">
        <f t="shared" si="2"/>
        <v>#REF!</v>
      </c>
      <c r="G18" s="275" t="e">
        <f t="shared" si="3"/>
        <v>#REF!</v>
      </c>
      <c r="H18" s="275">
        <v>0</v>
      </c>
      <c r="J18" s="174"/>
      <c r="K18" s="169"/>
      <c r="L18" s="169"/>
      <c r="M18" s="169"/>
      <c r="N18" s="169"/>
      <c r="O18" s="169"/>
      <c r="P18" s="241"/>
      <c r="Q18" s="169"/>
      <c r="R18" s="169" t="e">
        <f>IF(AND(R20="還付なし",R16&lt;&gt;""),"表示","非表示")</f>
        <v>#REF!</v>
      </c>
      <c r="S18" s="174"/>
      <c r="T18" s="224" t="s">
        <v>275</v>
      </c>
      <c r="U18" s="224"/>
      <c r="V18" s="224"/>
      <c r="W18" s="224"/>
      <c r="X18" s="224"/>
      <c r="Y18" s="224"/>
      <c r="Z18" s="224"/>
      <c r="AA18" s="226"/>
      <c r="AB18" s="224"/>
    </row>
    <row r="19" spans="1:28" ht="15" customHeight="1" x14ac:dyDescent="0.15">
      <c r="A19" s="169" t="s">
        <v>25</v>
      </c>
      <c r="B19" s="170" t="s">
        <v>122</v>
      </c>
      <c r="C19" s="169" t="e">
        <f>INT(SUMPRODUCT(($E$50:$E$315=A19)*($F$50:$F$315=B19)*($N$50:$N$315)))+INT(SUMPRODUCT(($E$50:$E$315=A19)*($P$50:$P$315)))</f>
        <v>#REF!</v>
      </c>
      <c r="D19" s="169" t="e">
        <f t="shared" ref="D19" si="6">INT(SUMPRODUCT(($E$50:$E$315=A19)*($F$50:$F$315=B19)*($J$50:$J$315)))</f>
        <v>#REF!</v>
      </c>
      <c r="E19" s="171" t="e">
        <f t="shared" ref="E19" si="7">INT(SUMPRODUCT(($E$50:$E$315=A19)*($F$50:$F$315=B19)*($K$50:$K$315)))</f>
        <v>#REF!</v>
      </c>
      <c r="F19" s="274" t="e">
        <f t="shared" si="2"/>
        <v>#REF!</v>
      </c>
      <c r="G19" s="274" t="e">
        <f t="shared" si="3"/>
        <v>#REF!</v>
      </c>
      <c r="H19" s="282" t="e">
        <f>INT(SUMPRODUCT(($E$50:$E$315=A19)*($F$50:$F$315=B19)*($Q$50:$Q$315))/1000)</f>
        <v>#REF!</v>
      </c>
      <c r="J19" s="174" t="s">
        <v>148</v>
      </c>
      <c r="K19" s="169"/>
      <c r="L19" s="169"/>
      <c r="M19" s="184" t="e">
        <f>#REF!</f>
        <v>#REF!</v>
      </c>
      <c r="N19" s="169" t="s">
        <v>149</v>
      </c>
      <c r="O19" s="169" t="e">
        <f>#REF!</f>
        <v>#REF!</v>
      </c>
      <c r="P19" s="241"/>
      <c r="Q19" s="169"/>
      <c r="R19" s="169" t="s">
        <v>150</v>
      </c>
      <c r="S19" s="174"/>
      <c r="T19" s="644" t="s">
        <v>259</v>
      </c>
      <c r="U19" s="213"/>
      <c r="V19" s="214" t="s">
        <v>260</v>
      </c>
      <c r="W19" s="215" t="s">
        <v>261</v>
      </c>
      <c r="X19" s="215" t="s">
        <v>262</v>
      </c>
      <c r="Y19" s="216" t="s">
        <v>263</v>
      </c>
      <c r="Z19" s="215" t="s">
        <v>264</v>
      </c>
      <c r="AA19" s="215" t="s">
        <v>265</v>
      </c>
      <c r="AB19" s="215" t="s">
        <v>266</v>
      </c>
    </row>
    <row r="20" spans="1:28" ht="15" customHeight="1" x14ac:dyDescent="0.15">
      <c r="A20" s="169" t="s">
        <v>25</v>
      </c>
      <c r="B20" s="170" t="s">
        <v>123</v>
      </c>
      <c r="C20" s="281" t="e">
        <f>INT(SUMPRODUCT(($E$50:$E$315=A20)*($F$50:$F$315=B20)*($N$50:$N$315)))</f>
        <v>#REF!</v>
      </c>
      <c r="D20" s="169" t="e">
        <f>INT(SUMPRODUCT(($E$50:$E$315=A20)*($F$50:$F$315=B20)*($J$50:$J$315)))</f>
        <v>#REF!</v>
      </c>
      <c r="E20" s="171" t="e">
        <f>INT(SUMPRODUCT(($E$50:$E$315=A20)*($F$50:$F$315=B20)*($K$50:$K$315)))</f>
        <v>#REF!</v>
      </c>
      <c r="F20" s="274" t="e">
        <f t="shared" si="2"/>
        <v>#REF!</v>
      </c>
      <c r="G20" s="274" t="e">
        <f t="shared" si="3"/>
        <v>#REF!</v>
      </c>
      <c r="H20" s="274">
        <v>0</v>
      </c>
      <c r="I20" s="280"/>
      <c r="J20" s="174"/>
      <c r="K20" s="169"/>
      <c r="L20" s="169"/>
      <c r="M20" s="169"/>
      <c r="N20" s="169"/>
      <c r="O20" s="169"/>
      <c r="P20" s="241"/>
      <c r="Q20" s="169"/>
      <c r="R20" s="169" t="e">
        <f>IF(AND(#REF!="行わない",O5*2&lt;=M19),"還付なし","還付あり")</f>
        <v>#REF!</v>
      </c>
      <c r="S20" s="174"/>
      <c r="T20" s="645"/>
      <c r="U20" s="217" t="s">
        <v>267</v>
      </c>
      <c r="V20" s="218" t="e">
        <f>IF(OR($O$19="",$O$19=0,$O$19=1),$O$13,IF($O$13-$O$19*INT($O$13/$O$19)=0,$O$13/3,IF($O$13-$O$19*INT($O$13/$O$19)=2,INT($O$13/$O$19)+2,INT($O$13/$O$19)+1)))</f>
        <v>#REF!</v>
      </c>
      <c r="W20" s="227" t="e">
        <f>IF(#REF!="行わない",IF(OR($O$5="",$O$5=0),0,IF($M$19&lt;=$O$5,0,IF($M$19-$O$5&gt;V20,V20,$M$19-$O$5))),0)</f>
        <v>#REF!</v>
      </c>
      <c r="X20" s="227" t="e">
        <f>Z22</f>
        <v>#REF!</v>
      </c>
      <c r="Y20" s="228" t="e">
        <f>IF(OR(V20="",V20=0),0,IF(V20&lt;W20,V20,V20-W20+X20))</f>
        <v>#REF!</v>
      </c>
      <c r="Z20" s="231" t="e">
        <f>IF(#REF!="行わない",IF(OR($O$5="",$O$5=0),0,IF($M$19-$O$5&gt;W20,IF($M$19-$O$5-W20&gt;$O$10,$O$10,$M$19-$O$5-W20),0)),0)</f>
        <v>#REF!</v>
      </c>
      <c r="AA20" s="227" t="e">
        <f>$O$10-Z20</f>
        <v>#REF!</v>
      </c>
      <c r="AB20" s="227" t="e">
        <f>IF(OR(V20="",V20=0),0,Y20+AA20)</f>
        <v>#REF!</v>
      </c>
    </row>
    <row r="21" spans="1:28" ht="15" customHeight="1" x14ac:dyDescent="0.15">
      <c r="A21" s="175" t="s">
        <v>25</v>
      </c>
      <c r="B21" s="176" t="s">
        <v>124</v>
      </c>
      <c r="C21" s="175" t="e">
        <f>INT(SUMPRODUCT(($E$50:$E$315=A21)*($F$50:$F$315=B21)*($N$50:$N$315)))</f>
        <v>#REF!</v>
      </c>
      <c r="D21" s="175" t="e">
        <f t="shared" ref="D21:D30" si="8">INT(SUMPRODUCT(($E$50:$E$315=A21)*($F$50:$F$315=B21)*($J$50:$J$315)))</f>
        <v>#REF!</v>
      </c>
      <c r="E21" s="177" t="e">
        <f t="shared" ref="E21:E30" si="9">INT(SUMPRODUCT(($E$50:$E$315=A21)*($F$50:$F$315=B21)*($K$50:$K$315)))</f>
        <v>#REF!</v>
      </c>
      <c r="F21" s="275" t="e">
        <f t="shared" si="2"/>
        <v>#REF!</v>
      </c>
      <c r="G21" s="275" t="e">
        <f t="shared" si="3"/>
        <v>#REF!</v>
      </c>
      <c r="H21" s="275">
        <v>0</v>
      </c>
      <c r="J21" s="174" t="s">
        <v>151</v>
      </c>
      <c r="K21" s="169"/>
      <c r="L21" s="169" t="s">
        <v>152</v>
      </c>
      <c r="M21" s="169" t="s">
        <v>153</v>
      </c>
      <c r="N21" s="169" t="s">
        <v>154</v>
      </c>
      <c r="O21" s="169"/>
      <c r="P21" s="241"/>
      <c r="Q21" s="169" t="s">
        <v>155</v>
      </c>
      <c r="R21" s="169" t="s">
        <v>156</v>
      </c>
      <c r="S21" s="174"/>
      <c r="T21" s="645"/>
      <c r="U21" s="219" t="s">
        <v>268</v>
      </c>
      <c r="V21" s="229" t="e">
        <f>IF(OR($O$19="",$O$19=0,$O$19=1),0,IF($O$13="",0,IF($O$19=1,0,INT($O$13/3))))</f>
        <v>#REF!</v>
      </c>
      <c r="W21" s="230" t="e">
        <f>IF(#REF!="行わない",IF(OR($O$19="",$O$19=0,$O$19=1),0,IF($O$5="",0,IF($M$19-$O$5-W20-Z20&lt;0,0,IF(V21&lt;$M$19-$O$5-W20-Z20,V21,$M$19-$O$5-W20-Z20)))),0)</f>
        <v>#REF!</v>
      </c>
      <c r="X21" s="220" t="s">
        <v>269</v>
      </c>
      <c r="Y21" s="221" t="s">
        <v>270</v>
      </c>
      <c r="Z21" s="221" t="s">
        <v>271</v>
      </c>
      <c r="AA21" s="222"/>
      <c r="AB21" s="227" t="e">
        <f>IF(OR($O$19="",$O$19=0,$O$19=1),0,IF(V21=0,0,V21-W21))</f>
        <v>#REF!</v>
      </c>
    </row>
    <row r="22" spans="1:28" ht="15" customHeight="1" x14ac:dyDescent="0.15">
      <c r="A22" s="169" t="s">
        <v>26</v>
      </c>
      <c r="B22" s="170" t="s">
        <v>122</v>
      </c>
      <c r="C22" s="169" t="e">
        <f>INT(SUMPRODUCT(($E$50:$E$315=A22)*($F$50:$F$315=B22)*($N$50:$N$315)))+INT(SUMPRODUCT(($E$50:$E$315=A22)*($P$50:$P$315)))</f>
        <v>#REF!</v>
      </c>
      <c r="D22" s="169" t="e">
        <f t="shared" si="8"/>
        <v>#REF!</v>
      </c>
      <c r="E22" s="171" t="e">
        <f t="shared" si="9"/>
        <v>#REF!</v>
      </c>
      <c r="F22" s="274" t="e">
        <f t="shared" si="2"/>
        <v>#REF!</v>
      </c>
      <c r="G22" s="274" t="e">
        <f t="shared" si="3"/>
        <v>#REF!</v>
      </c>
      <c r="H22" s="282" t="e">
        <f>INT(SUMPRODUCT(($E$50:$E$315=A22)*($F$50:$F$315=B22)*($Q$50:$Q$315))/1000)</f>
        <v>#REF!</v>
      </c>
      <c r="I22" s="280"/>
      <c r="J22" s="174"/>
      <c r="K22" s="169"/>
      <c r="L22" s="233" t="e">
        <f>X7</f>
        <v>#REF!</v>
      </c>
      <c r="M22" s="234" t="e">
        <f>Y7</f>
        <v>#REF!</v>
      </c>
      <c r="N22" s="234" t="e">
        <f>Z7</f>
        <v>#REF!</v>
      </c>
      <c r="O22" s="169"/>
      <c r="P22" s="241"/>
      <c r="Q22" s="169" t="e">
        <f>IF(OR(M6=M9,AND(M6&gt;0,M9&gt;0)),"一元",IF(M9=0,"二元（労災）","二元（雇用）"))</f>
        <v>#REF!</v>
      </c>
      <c r="R22" s="169" t="e">
        <f>IF(O13&gt;=200000,"可能","不可能")</f>
        <v>#REF!</v>
      </c>
      <c r="S22" s="174"/>
      <c r="T22" s="646"/>
      <c r="U22" s="217" t="s">
        <v>272</v>
      </c>
      <c r="V22" s="218" t="e">
        <f>IF(OR($O$19="",$O$19=0,$O$19=1),0,IF($O$13="",0,IF($O$19=1,0,INT($O$13/3))))</f>
        <v>#REF!</v>
      </c>
      <c r="W22" s="227" t="e">
        <f>IF(#REF!="行わない",IF(OR($O$19="",$O$19=0,$O$19=1),0,IF($O$5="",0,IF($M$19-$O$5-W20-Z20-W21&lt;0,0,IF(V21&lt;$M$19-$O$5-W20-Z20-W21,V21,$M$19-$O$5-W20-Z20-W21)))),0)</f>
        <v>#REF!</v>
      </c>
      <c r="X22" s="229" t="e">
        <f>IF(#REF!="行わない",IF(OR($O$5="",$O$5=0),0,IF($O$19=1,IF($O$5&gt;=$M$19,0,W20+Z20),W20+W21+W22+Z20)),0)</f>
        <v>#REF!</v>
      </c>
      <c r="Y22" s="229" t="e">
        <f>IF($M$19-$O$5-X22&gt;0,$M$19-$O$5-X22,0)</f>
        <v>#REF!</v>
      </c>
      <c r="Z22" s="230" t="e">
        <f>IF(OR($O$5="",$O$5=0),0,IF($M$19&lt;=$O$5,$O$5-$M$19,0))</f>
        <v>#REF!</v>
      </c>
      <c r="AA22" s="223"/>
      <c r="AB22" s="227" t="e">
        <f>IF(OR($O$19="",$O$19=0,$O$19=1),0,IF(V22=0,0,V22-W22))</f>
        <v>#REF!</v>
      </c>
    </row>
    <row r="23" spans="1:28" ht="15" customHeight="1" x14ac:dyDescent="0.15">
      <c r="A23" s="169" t="s">
        <v>26</v>
      </c>
      <c r="B23" s="170" t="s">
        <v>123</v>
      </c>
      <c r="C23" s="281" t="e">
        <f>INT(SUMPRODUCT(($E$50:$E$315=A23)*($F$50:$F$315=B23)*($N$50:$N$315)))</f>
        <v>#REF!</v>
      </c>
      <c r="D23" s="169" t="e">
        <f t="shared" si="8"/>
        <v>#REF!</v>
      </c>
      <c r="E23" s="171" t="e">
        <f t="shared" si="9"/>
        <v>#REF!</v>
      </c>
      <c r="F23" s="274" t="e">
        <f t="shared" si="2"/>
        <v>#REF!</v>
      </c>
      <c r="G23" s="274" t="e">
        <f t="shared" si="3"/>
        <v>#REF!</v>
      </c>
      <c r="H23" s="274">
        <v>0</v>
      </c>
      <c r="I23" s="280"/>
      <c r="J23" s="174"/>
      <c r="K23" s="169"/>
      <c r="L23" s="199"/>
      <c r="M23" s="169"/>
      <c r="N23" s="169"/>
      <c r="O23" s="169"/>
      <c r="P23" s="241"/>
      <c r="Q23" s="169"/>
      <c r="R23" s="169"/>
      <c r="S23" s="174"/>
      <c r="T23" s="224" t="s">
        <v>276</v>
      </c>
      <c r="U23" s="224"/>
      <c r="V23" s="224"/>
      <c r="W23" s="225"/>
      <c r="X23" s="225"/>
      <c r="Y23" s="225"/>
      <c r="Z23" s="225"/>
      <c r="AA23" s="232"/>
      <c r="AB23" s="224"/>
    </row>
    <row r="24" spans="1:28" ht="15" customHeight="1" x14ac:dyDescent="0.15">
      <c r="A24" s="175" t="s">
        <v>26</v>
      </c>
      <c r="B24" s="176" t="s">
        <v>124</v>
      </c>
      <c r="C24" s="175" t="e">
        <f>INT(SUMPRODUCT(($E$50:$E$315=A24)*($F$50:$F$315=B24)*($N$50:$N$315)))</f>
        <v>#REF!</v>
      </c>
      <c r="D24" s="175" t="e">
        <f t="shared" si="8"/>
        <v>#REF!</v>
      </c>
      <c r="E24" s="177" t="e">
        <f t="shared" si="9"/>
        <v>#REF!</v>
      </c>
      <c r="F24" s="275" t="e">
        <f t="shared" si="2"/>
        <v>#REF!</v>
      </c>
      <c r="G24" s="275" t="e">
        <f t="shared" si="3"/>
        <v>#REF!</v>
      </c>
      <c r="H24" s="275">
        <v>0</v>
      </c>
      <c r="I24" s="280"/>
      <c r="J24" s="174" t="s">
        <v>157</v>
      </c>
      <c r="K24" s="169"/>
      <c r="L24" s="199" t="s">
        <v>158</v>
      </c>
      <c r="M24" s="169" t="s">
        <v>152</v>
      </c>
      <c r="N24" s="169" t="s">
        <v>154</v>
      </c>
      <c r="O24" s="169" t="s">
        <v>159</v>
      </c>
      <c r="P24" s="241" t="s">
        <v>357</v>
      </c>
      <c r="Q24" s="169" t="s">
        <v>143</v>
      </c>
      <c r="R24" s="169" t="s">
        <v>160</v>
      </c>
      <c r="S24" s="174"/>
      <c r="T24" s="224"/>
      <c r="U24" s="224" t="s">
        <v>277</v>
      </c>
      <c r="V24" s="224"/>
      <c r="W24" s="224"/>
      <c r="X24" s="224"/>
      <c r="Y24" s="224"/>
      <c r="Z24" s="225"/>
      <c r="AA24" s="226"/>
      <c r="AB24" s="224"/>
    </row>
    <row r="25" spans="1:28" ht="15" customHeight="1" x14ac:dyDescent="0.15">
      <c r="A25" s="169" t="s">
        <v>27</v>
      </c>
      <c r="B25" s="170" t="s">
        <v>122</v>
      </c>
      <c r="C25" s="169" t="e">
        <f>INT(SUMPRODUCT(($E$50:$E$315=A25)*($F$50:$F$315=B25)*($N$50:$N$315)))+INT(SUMPRODUCT(($E$50:$E$315=A25)*($P$50:$P$315)))</f>
        <v>#REF!</v>
      </c>
      <c r="D25" s="169" t="e">
        <f t="shared" si="8"/>
        <v>#REF!</v>
      </c>
      <c r="E25" s="171" t="e">
        <f t="shared" si="9"/>
        <v>#REF!</v>
      </c>
      <c r="F25" s="274" t="e">
        <f t="shared" si="2"/>
        <v>#REF!</v>
      </c>
      <c r="G25" s="274" t="e">
        <f t="shared" si="3"/>
        <v>#REF!</v>
      </c>
      <c r="H25" s="282" t="e">
        <f>INT(SUMPRODUCT(($E$50:$E$315=A25)*($F$50:$F$315=B25)*($Q$50:$Q$315))/1000)</f>
        <v>#REF!</v>
      </c>
      <c r="I25" s="280"/>
      <c r="J25" s="174"/>
      <c r="K25" s="169" t="s">
        <v>161</v>
      </c>
      <c r="L25" s="233" t="e">
        <f t="shared" ref="L25:R25" si="10">V5</f>
        <v>#REF!</v>
      </c>
      <c r="M25" s="233" t="e">
        <f t="shared" si="10"/>
        <v>#REF!</v>
      </c>
      <c r="N25" s="234" t="e">
        <f t="shared" si="10"/>
        <v>#REF!</v>
      </c>
      <c r="O25" s="234" t="e">
        <f t="shared" si="10"/>
        <v>#REF!</v>
      </c>
      <c r="P25" s="234" t="e">
        <f t="shared" si="10"/>
        <v>#REF!</v>
      </c>
      <c r="Q25" s="183" t="e">
        <f t="shared" si="10"/>
        <v>#REF!</v>
      </c>
      <c r="R25" s="234" t="e">
        <f t="shared" si="10"/>
        <v>#REF!</v>
      </c>
      <c r="S25" s="174"/>
      <c r="T25" s="224"/>
      <c r="U25" s="224" t="s">
        <v>278</v>
      </c>
      <c r="V25" s="224"/>
      <c r="W25" s="225"/>
      <c r="X25" s="224"/>
      <c r="Y25" s="224"/>
      <c r="Z25" s="225"/>
      <c r="AA25" s="224"/>
      <c r="AB25" s="224"/>
    </row>
    <row r="26" spans="1:28" ht="15" customHeight="1" x14ac:dyDescent="0.15">
      <c r="A26" s="169" t="s">
        <v>27</v>
      </c>
      <c r="B26" s="170" t="s">
        <v>123</v>
      </c>
      <c r="C26" s="281" t="e">
        <f>INT(SUMPRODUCT(($E$50:$E$315=A26)*($F$50:$F$315=B26)*($N$50:$N$315)))</f>
        <v>#REF!</v>
      </c>
      <c r="D26" s="169" t="e">
        <f t="shared" si="8"/>
        <v>#REF!</v>
      </c>
      <c r="E26" s="171" t="e">
        <f t="shared" si="9"/>
        <v>#REF!</v>
      </c>
      <c r="F26" s="274" t="e">
        <f t="shared" si="2"/>
        <v>#REF!</v>
      </c>
      <c r="G26" s="274" t="e">
        <f t="shared" si="3"/>
        <v>#REF!</v>
      </c>
      <c r="H26" s="274">
        <v>0</v>
      </c>
      <c r="I26" s="280"/>
      <c r="J26" s="174"/>
      <c r="K26" s="169" t="s">
        <v>162</v>
      </c>
      <c r="L26" s="233" t="e">
        <f>V6</f>
        <v>#REF!</v>
      </c>
      <c r="M26" s="233" t="e">
        <f>W6</f>
        <v>#REF!</v>
      </c>
      <c r="N26" s="169"/>
      <c r="O26" s="169"/>
      <c r="P26" s="241"/>
      <c r="Q26" s="169"/>
      <c r="R26" s="234" t="e">
        <f>AB6</f>
        <v>#REF!</v>
      </c>
      <c r="S26" s="174"/>
      <c r="T26" s="224"/>
      <c r="U26" s="224" t="s">
        <v>279</v>
      </c>
      <c r="V26" s="224"/>
      <c r="W26" s="224"/>
      <c r="X26" s="224"/>
      <c r="Y26" s="224"/>
      <c r="Z26" s="225"/>
      <c r="AA26" s="224"/>
      <c r="AB26" s="224"/>
    </row>
    <row r="27" spans="1:28" ht="15" customHeight="1" x14ac:dyDescent="0.15">
      <c r="A27" s="175" t="s">
        <v>27</v>
      </c>
      <c r="B27" s="176" t="s">
        <v>124</v>
      </c>
      <c r="C27" s="175" t="e">
        <f>INT(SUMPRODUCT(($E$50:$E$315=A27)*($F$50:$F$315=B27)*($N$50:$N$315)))</f>
        <v>#REF!</v>
      </c>
      <c r="D27" s="175" t="e">
        <f t="shared" si="8"/>
        <v>#REF!</v>
      </c>
      <c r="E27" s="177" t="e">
        <f t="shared" si="9"/>
        <v>#REF!</v>
      </c>
      <c r="F27" s="275" t="e">
        <f t="shared" si="2"/>
        <v>#REF!</v>
      </c>
      <c r="G27" s="275" t="e">
        <f t="shared" si="3"/>
        <v>#REF!</v>
      </c>
      <c r="H27" s="275">
        <v>0</v>
      </c>
      <c r="I27" s="280"/>
      <c r="J27" s="178"/>
      <c r="K27" s="175" t="s">
        <v>163</v>
      </c>
      <c r="L27" s="242" t="e">
        <f>V7</f>
        <v>#REF!</v>
      </c>
      <c r="M27" s="242" t="e">
        <f>W7</f>
        <v>#REF!</v>
      </c>
      <c r="N27" s="175"/>
      <c r="O27" s="175"/>
      <c r="P27" s="240"/>
      <c r="Q27" s="175"/>
      <c r="R27" s="243" t="e">
        <f>AB7</f>
        <v>#REF!</v>
      </c>
      <c r="S27" s="174"/>
      <c r="T27" s="224"/>
      <c r="U27" s="224" t="s">
        <v>280</v>
      </c>
      <c r="V27" s="224"/>
      <c r="W27" s="224"/>
      <c r="X27" s="224"/>
      <c r="Y27" s="224"/>
      <c r="Z27" s="225"/>
      <c r="AA27" s="226"/>
      <c r="AB27" s="224"/>
    </row>
    <row r="28" spans="1:28" ht="15" customHeight="1" x14ac:dyDescent="0.15">
      <c r="A28" s="169" t="s">
        <v>28</v>
      </c>
      <c r="B28" s="170" t="s">
        <v>122</v>
      </c>
      <c r="C28" s="169" t="e">
        <f>INT(SUMPRODUCT(($E$50:$E$315=A28)*($F$50:$F$315=B28)*($N$50:$N$315)))+INT(SUMPRODUCT(($E$50:$E$315=A28)*($P$50:$P$315)))</f>
        <v>#REF!</v>
      </c>
      <c r="D28" s="169" t="e">
        <f t="shared" si="8"/>
        <v>#REF!</v>
      </c>
      <c r="E28" s="171" t="e">
        <f t="shared" si="9"/>
        <v>#REF!</v>
      </c>
      <c r="F28" s="274" t="e">
        <f t="shared" si="2"/>
        <v>#REF!</v>
      </c>
      <c r="G28" s="274" t="e">
        <f t="shared" si="3"/>
        <v>#REF!</v>
      </c>
      <c r="H28" s="282" t="e">
        <f>INT(SUMPRODUCT(($E$50:$E$315=A28)*($F$50:$F$315=B28)*($Q$50:$Q$315))/1000)</f>
        <v>#REF!</v>
      </c>
      <c r="I28" s="169"/>
      <c r="J28" s="169"/>
      <c r="K28" s="169"/>
      <c r="L28" s="169"/>
      <c r="M28" s="169"/>
      <c r="N28" s="169"/>
      <c r="O28" s="169"/>
      <c r="P28" s="241"/>
      <c r="Q28" s="208"/>
      <c r="T28" s="644" t="s">
        <v>259</v>
      </c>
      <c r="U28" s="213"/>
      <c r="V28" s="214" t="s">
        <v>260</v>
      </c>
      <c r="W28" s="215" t="s">
        <v>261</v>
      </c>
      <c r="X28" s="215" t="s">
        <v>262</v>
      </c>
      <c r="Y28" s="216" t="s">
        <v>263</v>
      </c>
      <c r="Z28" s="215" t="s">
        <v>264</v>
      </c>
      <c r="AA28" s="215" t="s">
        <v>265</v>
      </c>
      <c r="AB28" s="215" t="s">
        <v>266</v>
      </c>
    </row>
    <row r="29" spans="1:28" ht="15" customHeight="1" x14ac:dyDescent="0.15">
      <c r="A29" s="169" t="s">
        <v>28</v>
      </c>
      <c r="B29" s="170" t="s">
        <v>123</v>
      </c>
      <c r="C29" s="281" t="e">
        <f>INT(SUMPRODUCT(($E$50:$E$315=A29)*($F$50:$F$315=B29)*($N$50:$N$315)))</f>
        <v>#REF!</v>
      </c>
      <c r="D29" s="169" t="e">
        <f t="shared" si="8"/>
        <v>#REF!</v>
      </c>
      <c r="E29" s="171" t="e">
        <f t="shared" si="9"/>
        <v>#REF!</v>
      </c>
      <c r="F29" s="274" t="e">
        <f t="shared" si="2"/>
        <v>#REF!</v>
      </c>
      <c r="G29" s="274" t="e">
        <f t="shared" si="3"/>
        <v>#REF!</v>
      </c>
      <c r="H29" s="274">
        <v>0</v>
      </c>
      <c r="I29" s="281"/>
      <c r="J29" s="169"/>
      <c r="K29" s="169"/>
      <c r="L29" s="169"/>
      <c r="M29" s="169"/>
      <c r="N29" s="169"/>
      <c r="T29" s="645"/>
      <c r="U29" s="217" t="s">
        <v>267</v>
      </c>
      <c r="V29" s="218" t="e">
        <f>IF(OR($O$19="",$O$19=0,$O$19=1),$O$13,IF($O$13-$O$19*INT($O$13/$O$19)=0,$O$13/3,IF($O$13-$O$19*INT($O$13/$O$19)=2,INT($O$13/$O$19)+2,INT($O$13/$O$19)+1)))</f>
        <v>#REF!</v>
      </c>
      <c r="W29" s="227" t="e">
        <f>IF(#REF!="行わない",IF(OR($O$5="",$O$5=0),0,IF($M$19&lt;=$O$5,0,IF($M$19-$O$5&gt;=V29,V29,$M$19-$O$5))),0)</f>
        <v>#REF!</v>
      </c>
      <c r="X29" s="227" t="e">
        <f>Z31</f>
        <v>#REF!</v>
      </c>
      <c r="Y29" s="228" t="e">
        <f>IF(OR(V29="",V29=0),0,V29-W29+X29)</f>
        <v>#REF!</v>
      </c>
      <c r="Z29" s="228">
        <v>0</v>
      </c>
      <c r="AA29" s="227" t="e">
        <f>$O$10</f>
        <v>#REF!</v>
      </c>
      <c r="AB29" s="227" t="e">
        <f>IF(OR(V29="",V29=0),0,Y29+AA29)</f>
        <v>#REF!</v>
      </c>
    </row>
    <row r="30" spans="1:28" ht="15" customHeight="1" x14ac:dyDescent="0.15">
      <c r="A30" s="175" t="s">
        <v>28</v>
      </c>
      <c r="B30" s="176" t="s">
        <v>124</v>
      </c>
      <c r="C30" s="175" t="e">
        <f>INT(SUMPRODUCT(($E$50:$E$315=A30)*($F$50:$F$315=B30)*($N$50:$N$315)))</f>
        <v>#REF!</v>
      </c>
      <c r="D30" s="175" t="e">
        <f t="shared" si="8"/>
        <v>#REF!</v>
      </c>
      <c r="E30" s="177" t="e">
        <f t="shared" si="9"/>
        <v>#REF!</v>
      </c>
      <c r="F30" s="275" t="e">
        <f t="shared" si="2"/>
        <v>#REF!</v>
      </c>
      <c r="G30" s="275" t="e">
        <f t="shared" si="3"/>
        <v>#REF!</v>
      </c>
      <c r="H30" s="275">
        <v>0</v>
      </c>
      <c r="I30" s="281"/>
      <c r="J30" s="169"/>
      <c r="T30" s="645"/>
      <c r="U30" s="219" t="s">
        <v>268</v>
      </c>
      <c r="V30" s="229" t="e">
        <f>IF(OR($O$19="",$O$19=0,$O$19=1),0,IF($O$13="",0,IF($O$19=1,0,INT($O$13/3))))</f>
        <v>#REF!</v>
      </c>
      <c r="W30" s="230" t="e">
        <f>IF(#REF!="行わない",IF(OR($O$19="",$O$19=0,$O$19=1),0,IF($O$5="",0,IF($M$19-V29&lt;=$O$5,0,IF($O$19=1,0,IF($M$19-$O$5-W29&gt;=V30,V30,$M$19-$O$5-W29))))),0)</f>
        <v>#REF!</v>
      </c>
      <c r="X30" s="220" t="s">
        <v>269</v>
      </c>
      <c r="Y30" s="221" t="s">
        <v>270</v>
      </c>
      <c r="Z30" s="221" t="s">
        <v>271</v>
      </c>
      <c r="AA30" s="222"/>
      <c r="AB30" s="227" t="e">
        <f>IF(OR($O$19="",$O$19=0,$O$19=1),0,IF(V30=0,0,V30-W30))</f>
        <v>#REF!</v>
      </c>
    </row>
    <row r="31" spans="1:28" ht="15" customHeight="1" x14ac:dyDescent="0.15">
      <c r="A31" s="169"/>
      <c r="B31" s="170"/>
      <c r="C31" s="169"/>
      <c r="D31" s="169"/>
      <c r="E31" s="169"/>
      <c r="G31" s="169"/>
      <c r="H31" s="169"/>
      <c r="I31" s="169"/>
      <c r="J31" s="169"/>
      <c r="T31" s="646"/>
      <c r="U31" s="217" t="s">
        <v>272</v>
      </c>
      <c r="V31" s="218" t="e">
        <f>IF(OR($O$19="",$O$19=0,$O$19=1),0,IF($O$13="",0,IF($O$19=1,0,INT($O$13/3))))</f>
        <v>#REF!</v>
      </c>
      <c r="W31" s="227" t="e">
        <f>IF(#REF!="行わない",IF(OR($O$19="",$O$19=0,$O$19=1),0,IF($O$5="",0,IF($M$19-V29-V30&lt;=$O$5,0,IF($O$19=1,0,IF($M$19-$O$5-W29-W30&gt;=V31,V31,$M$19-$O$5-W29-W30))))),0)</f>
        <v>#REF!</v>
      </c>
      <c r="X31" s="229" t="e">
        <f>IF(#REF!="行わない",IF(OR($O$5="",$O$5=0),0,IF($O$19=1,IF($O$5&gt;=$M$19,0,W29),W29+W30+W31)),0)</f>
        <v>#REF!</v>
      </c>
      <c r="Y31" s="229" t="e">
        <f>IF($M$19-$O$5-X31-Z29&gt;0,$M$19-$O$5-X31-Z29,0)</f>
        <v>#REF!</v>
      </c>
      <c r="Z31" s="230" t="e">
        <f>IF(OR($O$5="",$O$5=0),0,IF($M$19&lt;=$O$5,$O$5-$M$19,0))</f>
        <v>#REF!</v>
      </c>
      <c r="AA31" s="223"/>
      <c r="AB31" s="227" t="e">
        <f>IF(OR($O$19="",$O$19=0,$O$19=1),0,IF(V31=0,0,V31-W31))</f>
        <v>#REF!</v>
      </c>
    </row>
    <row r="32" spans="1:28" ht="15" customHeight="1" x14ac:dyDescent="0.15">
      <c r="A32" s="169"/>
      <c r="B32" s="170"/>
      <c r="C32" s="169"/>
      <c r="D32" s="169"/>
      <c r="E32" s="169"/>
      <c r="F32" s="169"/>
      <c r="G32" s="169"/>
      <c r="H32" s="169"/>
      <c r="I32" s="169"/>
      <c r="J32" s="169"/>
    </row>
    <row r="33" spans="1:16" ht="15" customHeight="1" x14ac:dyDescent="0.15">
      <c r="A33" s="166" t="s">
        <v>164</v>
      </c>
      <c r="F33" s="169"/>
      <c r="G33" s="169"/>
      <c r="H33" s="169"/>
      <c r="I33" s="169"/>
      <c r="J33" s="169"/>
    </row>
    <row r="34" spans="1:16" ht="15" customHeight="1" x14ac:dyDescent="0.15">
      <c r="A34" s="167" t="s">
        <v>127</v>
      </c>
      <c r="B34" s="167" t="s">
        <v>121</v>
      </c>
      <c r="C34" s="167" t="s">
        <v>128</v>
      </c>
      <c r="F34" s="169"/>
      <c r="G34" s="169"/>
      <c r="H34" s="169"/>
      <c r="I34" s="169"/>
      <c r="J34" s="169"/>
    </row>
    <row r="35" spans="1:16" ht="27" x14ac:dyDescent="0.15">
      <c r="A35" s="167"/>
      <c r="B35" s="167"/>
      <c r="C35" s="168" t="s">
        <v>129</v>
      </c>
      <c r="D35" s="168" t="s">
        <v>130</v>
      </c>
      <c r="E35" s="168" t="s">
        <v>131</v>
      </c>
      <c r="F35" s="170" t="s">
        <v>165</v>
      </c>
      <c r="G35" s="170" t="s">
        <v>166</v>
      </c>
      <c r="H35" s="169" t="s">
        <v>383</v>
      </c>
      <c r="N35" s="239"/>
      <c r="P35" s="166"/>
    </row>
    <row r="36" spans="1:16" ht="15" customHeight="1" x14ac:dyDescent="0.15">
      <c r="A36" s="172" t="s">
        <v>21</v>
      </c>
      <c r="B36" s="180" t="s">
        <v>125</v>
      </c>
      <c r="C36" s="173" t="e">
        <f t="shared" ref="C36:C44" si="11">SUMPRODUCT(($E$50:$E$315=A36)*($F$50:$F$315=B36)*($I$50:$I$315))</f>
        <v>#REF!</v>
      </c>
      <c r="D36" s="173" t="e">
        <f t="shared" ref="D36:D44" si="12">SUMPRODUCT(($E$50:$E$315=A36)*($F$50:$F$315=B36)*($J$50:$J$315))</f>
        <v>#REF!</v>
      </c>
      <c r="E36" s="173" t="e">
        <f t="shared" ref="E36:E44" si="13">SUMPRODUCT(($E$50:$E$315=A36)*($F$50:$F$315=B36)*($K$50:$K$315))</f>
        <v>#REF!</v>
      </c>
      <c r="F36" s="254" t="e">
        <f>SUMPRODUCT(($E$50:$E$315=A36)*($F$50:$F$315=B36)*($L$50:$L$315))</f>
        <v>#REF!</v>
      </c>
      <c r="G36" s="257" t="e">
        <f t="shared" ref="G36:G44" si="14">SUMPRODUCT(($E$50:$E$315=A36)*($F$50:$F$315=B36)*($M$50:$M$315))</f>
        <v>#REF!</v>
      </c>
      <c r="H36" s="169"/>
      <c r="N36" s="239"/>
      <c r="P36" s="166"/>
    </row>
    <row r="37" spans="1:16" ht="15" customHeight="1" x14ac:dyDescent="0.15">
      <c r="A37" s="174" t="s">
        <v>22</v>
      </c>
      <c r="B37" s="170" t="s">
        <v>125</v>
      </c>
      <c r="C37" s="169" t="e">
        <f t="shared" si="11"/>
        <v>#REF!</v>
      </c>
      <c r="D37" s="169" t="e">
        <f t="shared" si="12"/>
        <v>#REF!</v>
      </c>
      <c r="E37" s="169" t="e">
        <f t="shared" si="13"/>
        <v>#REF!</v>
      </c>
      <c r="F37" s="255" t="e">
        <f>SUMPRODUCT(($E$50:$E$315=A37)*($F$50:$F$315=B37)*($L$50:$L$315))</f>
        <v>#REF!</v>
      </c>
      <c r="G37" s="258" t="e">
        <f>SUMPRODUCT(($E$50:$E$315=A37)*($F$50:$F$315=B37)*($M$50:$M$315))</f>
        <v>#REF!</v>
      </c>
      <c r="H37" s="169"/>
      <c r="N37" s="239"/>
      <c r="P37" s="166"/>
    </row>
    <row r="38" spans="1:16" ht="15" customHeight="1" x14ac:dyDescent="0.15">
      <c r="A38" s="174" t="s">
        <v>23</v>
      </c>
      <c r="B38" s="170" t="s">
        <v>125</v>
      </c>
      <c r="C38" s="169" t="e">
        <f t="shared" si="11"/>
        <v>#REF!</v>
      </c>
      <c r="D38" s="169" t="e">
        <f t="shared" si="12"/>
        <v>#REF!</v>
      </c>
      <c r="E38" s="169" t="e">
        <f t="shared" si="13"/>
        <v>#REF!</v>
      </c>
      <c r="F38" s="255" t="e">
        <f t="shared" ref="F38:F44" si="15">SUMPRODUCT(($E$50:$E$315=A38)*($F$50:$F$315=B38)*($L$50:$L$315))</f>
        <v>#REF!</v>
      </c>
      <c r="G38" s="258" t="e">
        <f t="shared" si="14"/>
        <v>#REF!</v>
      </c>
      <c r="H38" s="169"/>
      <c r="N38" s="239"/>
      <c r="P38" s="166"/>
    </row>
    <row r="39" spans="1:16" ht="15" customHeight="1" x14ac:dyDescent="0.15">
      <c r="A39" s="174" t="s">
        <v>24</v>
      </c>
      <c r="B39" s="170" t="s">
        <v>125</v>
      </c>
      <c r="C39" s="169" t="e">
        <f t="shared" si="11"/>
        <v>#REF!</v>
      </c>
      <c r="D39" s="169" t="e">
        <f t="shared" si="12"/>
        <v>#REF!</v>
      </c>
      <c r="E39" s="169" t="e">
        <f t="shared" si="13"/>
        <v>#REF!</v>
      </c>
      <c r="F39" s="255" t="e">
        <f t="shared" si="15"/>
        <v>#REF!</v>
      </c>
      <c r="G39" s="258" t="e">
        <f t="shared" si="14"/>
        <v>#REF!</v>
      </c>
      <c r="H39" s="169"/>
      <c r="N39" s="239"/>
      <c r="P39" s="166"/>
    </row>
    <row r="40" spans="1:16" ht="15" customHeight="1" x14ac:dyDescent="0.15">
      <c r="A40" s="174" t="s">
        <v>11</v>
      </c>
      <c r="B40" s="170" t="s">
        <v>125</v>
      </c>
      <c r="C40" s="169" t="e">
        <f t="shared" si="11"/>
        <v>#REF!</v>
      </c>
      <c r="D40" s="169" t="e">
        <f t="shared" si="12"/>
        <v>#REF!</v>
      </c>
      <c r="E40" s="169" t="e">
        <f t="shared" si="13"/>
        <v>#REF!</v>
      </c>
      <c r="F40" s="255" t="e">
        <f t="shared" si="15"/>
        <v>#REF!</v>
      </c>
      <c r="G40" s="258" t="e">
        <f t="shared" si="14"/>
        <v>#REF!</v>
      </c>
      <c r="H40" s="169"/>
      <c r="N40" s="239"/>
      <c r="P40" s="166"/>
    </row>
    <row r="41" spans="1:16" ht="15" customHeight="1" x14ac:dyDescent="0.15">
      <c r="A41" s="174" t="s">
        <v>25</v>
      </c>
      <c r="B41" s="170" t="s">
        <v>125</v>
      </c>
      <c r="C41" s="169" t="e">
        <f t="shared" si="11"/>
        <v>#REF!</v>
      </c>
      <c r="D41" s="169" t="e">
        <f t="shared" si="12"/>
        <v>#REF!</v>
      </c>
      <c r="E41" s="169" t="e">
        <f t="shared" si="13"/>
        <v>#REF!</v>
      </c>
      <c r="F41" s="255" t="e">
        <f t="shared" si="15"/>
        <v>#REF!</v>
      </c>
      <c r="G41" s="258" t="e">
        <f t="shared" si="14"/>
        <v>#REF!</v>
      </c>
      <c r="H41" s="169"/>
      <c r="N41" s="239"/>
      <c r="P41" s="166"/>
    </row>
    <row r="42" spans="1:16" ht="15" customHeight="1" x14ac:dyDescent="0.15">
      <c r="A42" s="174" t="s">
        <v>26</v>
      </c>
      <c r="B42" s="170" t="s">
        <v>125</v>
      </c>
      <c r="C42" s="169" t="e">
        <f t="shared" si="11"/>
        <v>#REF!</v>
      </c>
      <c r="D42" s="169" t="e">
        <f t="shared" si="12"/>
        <v>#REF!</v>
      </c>
      <c r="E42" s="169" t="e">
        <f t="shared" si="13"/>
        <v>#REF!</v>
      </c>
      <c r="F42" s="255" t="e">
        <f t="shared" si="15"/>
        <v>#REF!</v>
      </c>
      <c r="G42" s="258" t="e">
        <f t="shared" si="14"/>
        <v>#REF!</v>
      </c>
      <c r="H42" s="169"/>
      <c r="I42" s="251"/>
      <c r="N42" s="239"/>
      <c r="P42" s="166"/>
    </row>
    <row r="43" spans="1:16" ht="15" customHeight="1" x14ac:dyDescent="0.15">
      <c r="A43" s="174" t="s">
        <v>27</v>
      </c>
      <c r="B43" s="170" t="s">
        <v>125</v>
      </c>
      <c r="C43" s="169" t="e">
        <f t="shared" si="11"/>
        <v>#REF!</v>
      </c>
      <c r="D43" s="169" t="e">
        <f t="shared" si="12"/>
        <v>#REF!</v>
      </c>
      <c r="E43" s="169" t="e">
        <f t="shared" si="13"/>
        <v>#REF!</v>
      </c>
      <c r="F43" s="255" t="e">
        <f t="shared" si="15"/>
        <v>#REF!</v>
      </c>
      <c r="G43" s="258" t="e">
        <f t="shared" si="14"/>
        <v>#REF!</v>
      </c>
      <c r="H43" s="169"/>
      <c r="N43" s="239"/>
      <c r="P43" s="166"/>
    </row>
    <row r="44" spans="1:16" ht="15" customHeight="1" x14ac:dyDescent="0.15">
      <c r="A44" s="178" t="s">
        <v>28</v>
      </c>
      <c r="B44" s="176" t="s">
        <v>125</v>
      </c>
      <c r="C44" s="175" t="e">
        <f t="shared" si="11"/>
        <v>#REF!</v>
      </c>
      <c r="D44" s="175" t="e">
        <f t="shared" si="12"/>
        <v>#REF!</v>
      </c>
      <c r="E44" s="175" t="e">
        <f t="shared" si="13"/>
        <v>#REF!</v>
      </c>
      <c r="F44" s="256" t="e">
        <f t="shared" si="15"/>
        <v>#REF!</v>
      </c>
      <c r="G44" s="259" t="e">
        <f t="shared" si="14"/>
        <v>#REF!</v>
      </c>
      <c r="H44" s="169"/>
      <c r="N44" s="239"/>
      <c r="P44" s="166"/>
    </row>
    <row r="45" spans="1:16" ht="15" customHeight="1" x14ac:dyDescent="0.15">
      <c r="A45" s="181"/>
      <c r="B45" s="179"/>
      <c r="C45" s="179" t="e">
        <f t="shared" ref="C45:G45" si="16">SUM(C36:C44)</f>
        <v>#REF!</v>
      </c>
      <c r="D45" s="179" t="e">
        <f t="shared" si="16"/>
        <v>#REF!</v>
      </c>
      <c r="E45" s="179" t="e">
        <f t="shared" si="16"/>
        <v>#REF!</v>
      </c>
      <c r="F45" s="179" t="e">
        <f t="shared" si="16"/>
        <v>#REF!</v>
      </c>
      <c r="G45" s="182" t="e">
        <f t="shared" si="16"/>
        <v>#REF!</v>
      </c>
      <c r="H45" s="169"/>
      <c r="N45" s="239"/>
      <c r="P45" s="166"/>
    </row>
    <row r="48" spans="1:16" ht="15" customHeight="1" x14ac:dyDescent="0.15">
      <c r="A48" s="166" t="s">
        <v>167</v>
      </c>
    </row>
    <row r="49" spans="1:18" ht="40.5" x14ac:dyDescent="0.15">
      <c r="A49" s="168" t="s">
        <v>168</v>
      </c>
      <c r="B49" s="168" t="s">
        <v>169</v>
      </c>
      <c r="C49" s="168" t="s">
        <v>170</v>
      </c>
      <c r="D49" s="168" t="s">
        <v>171</v>
      </c>
      <c r="E49" s="167" t="s">
        <v>127</v>
      </c>
      <c r="F49" s="168" t="s">
        <v>172</v>
      </c>
      <c r="G49" s="252" t="s">
        <v>373</v>
      </c>
      <c r="H49" s="252" t="s">
        <v>374</v>
      </c>
      <c r="I49" s="168" t="s">
        <v>381</v>
      </c>
      <c r="J49" s="168" t="s">
        <v>130</v>
      </c>
      <c r="K49" s="168" t="s">
        <v>131</v>
      </c>
      <c r="L49" s="253" t="s">
        <v>165</v>
      </c>
      <c r="M49" s="253" t="s">
        <v>166</v>
      </c>
      <c r="N49" s="273" t="s">
        <v>382</v>
      </c>
      <c r="O49" s="277" t="s">
        <v>386</v>
      </c>
      <c r="P49" s="277" t="s">
        <v>390</v>
      </c>
      <c r="Q49" s="277" t="s">
        <v>391</v>
      </c>
      <c r="R49" s="284" t="s">
        <v>389</v>
      </c>
    </row>
    <row r="50" spans="1:18" ht="15" customHeight="1" x14ac:dyDescent="0.15">
      <c r="A50" s="166">
        <v>1</v>
      </c>
      <c r="B50" s="166">
        <v>1</v>
      </c>
      <c r="C50" s="166" t="e">
        <f>#REF!</f>
        <v>#REF!</v>
      </c>
      <c r="E50" s="166" t="e">
        <f>#REF!</f>
        <v>#REF!</v>
      </c>
      <c r="F50" s="166" t="e">
        <f>#REF!</f>
        <v>#REF!</v>
      </c>
      <c r="G50" s="251" t="str">
        <f>IF(ISERROR(VLOOKUP(E50,労務比率,#REF!,FALSE)),"",VLOOKUP(E50,労務比率,#REF!,FALSE))</f>
        <v/>
      </c>
      <c r="H50" s="251" t="str">
        <f>IF(ISERROR(VLOOKUP(E50,労務比率,#REF!+1,FALSE)),"",VLOOKUP(E50,労務比率,#REF!+1,FALSE))</f>
        <v/>
      </c>
      <c r="I50" s="166" t="e">
        <f>#REF!</f>
        <v>#REF!</v>
      </c>
      <c r="J50" s="166" t="e">
        <f>#REF!</f>
        <v>#REF!</v>
      </c>
      <c r="K50" s="166" t="e">
        <f>#REF!</f>
        <v>#REF!</v>
      </c>
      <c r="L50" s="276">
        <f t="shared" ref="L50:L114" si="17">IF(ISERROR(INT((ROUNDDOWN(I50*G50/100,0)+K50)/1000)),0,INT((ROUNDDOWN(I50*G50/100,0)+K50)/1000))</f>
        <v>0</v>
      </c>
      <c r="M50" s="276">
        <f t="shared" ref="M50" si="18">IF(ISERROR(L50*H50),0,L50*H50)</f>
        <v>0</v>
      </c>
      <c r="N50" s="276" t="e">
        <f>IF(R50=1,0,I50)</f>
        <v>#REF!</v>
      </c>
      <c r="O50" s="166" t="e">
        <f t="shared" ref="O50:O65" si="19">IF(I50=N50,IF(ISERROR(ROUNDDOWN(I50*G50/100,0)+K50),0,ROUNDDOWN(I50*G50/100,0)+K50),0)</f>
        <v>#REF!</v>
      </c>
      <c r="P50" s="166">
        <f>INT(SUMIF(O50:O54,0,I50:I54)*105/108)</f>
        <v>0</v>
      </c>
      <c r="Q50" s="166">
        <f>INT(P50*IF(COUNTIF(R50:R54,1)=0,0,SUMIF(R50:R54,1,G50:G54)/COUNTIF(R50:R54,1))/100)</f>
        <v>0</v>
      </c>
      <c r="R50" s="280" t="e">
        <f>IF(AND(J50=0,C50&gt;=設定シート!E$85,C50&lt;=設定シート!G$85),1,0)</f>
        <v>#REF!</v>
      </c>
    </row>
    <row r="51" spans="1:18" ht="15" customHeight="1" x14ac:dyDescent="0.15">
      <c r="B51" s="166">
        <v>2</v>
      </c>
      <c r="C51" s="166" t="e">
        <f>#REF!</f>
        <v>#REF!</v>
      </c>
      <c r="E51" s="166" t="e">
        <f>#REF!</f>
        <v>#REF!</v>
      </c>
      <c r="F51" s="166" t="e">
        <f>#REF!</f>
        <v>#REF!</v>
      </c>
      <c r="G51" s="251" t="str">
        <f>IF(ISERROR(VLOOKUP(E51,労務比率,#REF!,FALSE)),"",VLOOKUP(E51,労務比率,#REF!,FALSE))</f>
        <v/>
      </c>
      <c r="H51" s="251" t="str">
        <f>IF(ISERROR(VLOOKUP(E51,労務比率,#REF!+1,FALSE)),"",VLOOKUP(E51,労務比率,#REF!+1,FALSE))</f>
        <v/>
      </c>
      <c r="I51" s="166" t="e">
        <f>#REF!</f>
        <v>#REF!</v>
      </c>
      <c r="J51" s="166" t="e">
        <f>#REF!</f>
        <v>#REF!</v>
      </c>
      <c r="K51" s="166" t="e">
        <f>#REF!</f>
        <v>#REF!</v>
      </c>
      <c r="L51" s="276">
        <f t="shared" si="17"/>
        <v>0</v>
      </c>
      <c r="M51" s="251">
        <f t="shared" ref="M51:M53" si="20">IF(ISERROR(L51*H51),0,L51*H51)</f>
        <v>0</v>
      </c>
      <c r="N51" s="280" t="e">
        <f t="shared" ref="N51:N114" si="21">IF(R51=1,0,I51)</f>
        <v>#REF!</v>
      </c>
      <c r="O51" s="279" t="e">
        <f t="shared" si="19"/>
        <v>#REF!</v>
      </c>
      <c r="P51" s="279"/>
      <c r="Q51" s="279"/>
      <c r="R51" s="280" t="e">
        <f>IF(AND(J51=0,C51&gt;=設定シート!E$85,C51&lt;=設定シート!G$85),1,0)</f>
        <v>#REF!</v>
      </c>
    </row>
    <row r="52" spans="1:18" ht="15" customHeight="1" x14ac:dyDescent="0.15">
      <c r="B52" s="166">
        <v>3</v>
      </c>
      <c r="C52" s="166" t="e">
        <f>#REF!</f>
        <v>#REF!</v>
      </c>
      <c r="E52" s="166" t="e">
        <f>#REF!</f>
        <v>#REF!</v>
      </c>
      <c r="F52" s="166" t="e">
        <f>#REF!</f>
        <v>#REF!</v>
      </c>
      <c r="G52" s="251" t="str">
        <f>IF(ISERROR(VLOOKUP(E52,労務比率,#REF!,FALSE)),"",VLOOKUP(E52,労務比率,#REF!,FALSE))</f>
        <v/>
      </c>
      <c r="H52" s="251" t="str">
        <f>IF(ISERROR(VLOOKUP(E52,労務比率,#REF!+1,FALSE)),"",VLOOKUP(E52,労務比率,#REF!+1,FALSE))</f>
        <v/>
      </c>
      <c r="I52" s="166" t="e">
        <f>#REF!</f>
        <v>#REF!</v>
      </c>
      <c r="J52" s="166" t="e">
        <f>#REF!</f>
        <v>#REF!</v>
      </c>
      <c r="K52" s="166" t="e">
        <f>#REF!</f>
        <v>#REF!</v>
      </c>
      <c r="L52" s="276">
        <f t="shared" si="17"/>
        <v>0</v>
      </c>
      <c r="M52" s="251">
        <f t="shared" si="20"/>
        <v>0</v>
      </c>
      <c r="N52" s="280" t="e">
        <f t="shared" si="21"/>
        <v>#REF!</v>
      </c>
      <c r="O52" s="279" t="e">
        <f t="shared" si="19"/>
        <v>#REF!</v>
      </c>
      <c r="P52" s="279"/>
      <c r="Q52" s="279"/>
      <c r="R52" s="280" t="e">
        <f>IF(AND(J52=0,C52&gt;=設定シート!E$85,C52&lt;=設定シート!G$85),1,0)</f>
        <v>#REF!</v>
      </c>
    </row>
    <row r="53" spans="1:18" ht="15" customHeight="1" x14ac:dyDescent="0.15">
      <c r="B53" s="166">
        <v>4</v>
      </c>
      <c r="C53" s="166" t="e">
        <f>#REF!</f>
        <v>#REF!</v>
      </c>
      <c r="E53" s="166" t="e">
        <f>#REF!</f>
        <v>#REF!</v>
      </c>
      <c r="F53" s="166" t="e">
        <f>#REF!</f>
        <v>#REF!</v>
      </c>
      <c r="G53" s="251" t="str">
        <f>IF(ISERROR(VLOOKUP(E53,労務比率,#REF!,FALSE)),"",VLOOKUP(E53,労務比率,#REF!,FALSE))</f>
        <v/>
      </c>
      <c r="H53" s="251" t="str">
        <f>IF(ISERROR(VLOOKUP(E53,労務比率,#REF!+1,FALSE)),"",VLOOKUP(E53,労務比率,#REF!+1,FALSE))</f>
        <v/>
      </c>
      <c r="I53" s="166" t="e">
        <f>#REF!</f>
        <v>#REF!</v>
      </c>
      <c r="J53" s="166" t="e">
        <f>#REF!</f>
        <v>#REF!</v>
      </c>
      <c r="K53" s="166" t="e">
        <f>#REF!</f>
        <v>#REF!</v>
      </c>
      <c r="L53" s="276">
        <f t="shared" si="17"/>
        <v>0</v>
      </c>
      <c r="M53" s="251">
        <f t="shared" si="20"/>
        <v>0</v>
      </c>
      <c r="N53" s="280" t="e">
        <f t="shared" si="21"/>
        <v>#REF!</v>
      </c>
      <c r="O53" s="279" t="e">
        <f t="shared" si="19"/>
        <v>#REF!</v>
      </c>
      <c r="P53" s="279"/>
      <c r="Q53" s="279"/>
      <c r="R53" s="280" t="e">
        <f>IF(AND(J53=0,C53&gt;=設定シート!E$85,C53&lt;=設定シート!G$85),1,0)</f>
        <v>#REF!</v>
      </c>
    </row>
    <row r="54" spans="1:18" ht="15" customHeight="1" x14ac:dyDescent="0.15">
      <c r="B54" s="166">
        <v>5</v>
      </c>
      <c r="C54" s="166" t="e">
        <f>#REF!</f>
        <v>#REF!</v>
      </c>
      <c r="E54" s="166" t="e">
        <f>#REF!</f>
        <v>#REF!</v>
      </c>
      <c r="F54" s="166" t="e">
        <f>#REF!</f>
        <v>#REF!</v>
      </c>
      <c r="G54" s="251" t="str">
        <f>IF(ISERROR(VLOOKUP(E54,労務比率,#REF!,FALSE)),"",VLOOKUP(E54,労務比率,#REF!,FALSE))</f>
        <v/>
      </c>
      <c r="H54" s="251" t="str">
        <f>IF(ISERROR(VLOOKUP(E54,労務比率,#REF!+1,FALSE)),"",VLOOKUP(E54,労務比率,#REF!+1,FALSE))</f>
        <v/>
      </c>
      <c r="I54" s="166" t="e">
        <f>#REF!</f>
        <v>#REF!</v>
      </c>
      <c r="J54" s="166" t="e">
        <f>#REF!</f>
        <v>#REF!</v>
      </c>
      <c r="K54" s="166" t="e">
        <f>#REF!</f>
        <v>#REF!</v>
      </c>
      <c r="L54" s="276">
        <f t="shared" si="17"/>
        <v>0</v>
      </c>
      <c r="M54" s="251">
        <f>IF(ISERROR(L54*H54),0,L54*H54)</f>
        <v>0</v>
      </c>
      <c r="N54" s="280" t="e">
        <f t="shared" si="21"/>
        <v>#REF!</v>
      </c>
      <c r="O54" s="279" t="e">
        <f t="shared" si="19"/>
        <v>#REF!</v>
      </c>
      <c r="P54" s="279"/>
      <c r="Q54" s="279"/>
      <c r="R54" s="280" t="e">
        <f>IF(AND(J54=0,C54&gt;=設定シート!E$85,C54&lt;=設定シート!G$85),1,0)</f>
        <v>#REF!</v>
      </c>
    </row>
    <row r="55" spans="1:18" ht="15" customHeight="1" x14ac:dyDescent="0.15">
      <c r="A55" s="166">
        <v>2</v>
      </c>
      <c r="B55" s="166">
        <v>1</v>
      </c>
      <c r="C55" s="166" t="e">
        <f>#REF!</f>
        <v>#REF!</v>
      </c>
      <c r="E55" s="166" t="e">
        <f>#REF!</f>
        <v>#REF!</v>
      </c>
      <c r="F55" s="166" t="e">
        <f>#REF!</f>
        <v>#REF!</v>
      </c>
      <c r="G55" s="251" t="str">
        <f>IF(ISERROR(VLOOKUP(E55,労務比率,#REF!,FALSE)),"",VLOOKUP(E55,労務比率,#REF!,FALSE))</f>
        <v/>
      </c>
      <c r="H55" s="251" t="str">
        <f>IF(ISERROR(VLOOKUP(E55,労務比率,#REF!+1,FALSE)),"",VLOOKUP(E55,労務比率,#REF!+1,FALSE))</f>
        <v/>
      </c>
      <c r="I55" s="166" t="e">
        <f>#REF!</f>
        <v>#REF!</v>
      </c>
      <c r="J55" s="166" t="e">
        <f>#REF!</f>
        <v>#REF!</v>
      </c>
      <c r="K55" s="166" t="e">
        <f>#REF!</f>
        <v>#REF!</v>
      </c>
      <c r="L55" s="276">
        <f t="shared" si="17"/>
        <v>0</v>
      </c>
      <c r="M55" s="251">
        <f>IF(ISERROR(L55*H55),0,L55*H55)</f>
        <v>0</v>
      </c>
      <c r="N55" s="280" t="e">
        <f t="shared" si="21"/>
        <v>#REF!</v>
      </c>
      <c r="O55" s="279" t="e">
        <f t="shared" si="19"/>
        <v>#REF!</v>
      </c>
      <c r="P55" s="280">
        <f>INT(SUMIF(O55:O63,0,I55:I63)*105/108)</f>
        <v>0</v>
      </c>
      <c r="Q55" s="280">
        <f>INT(P55*IF(COUNTIF(R55:R63,1)=0,0,SUMIF(R55:R63,1,G55:G63)/COUNTIF(R55:R63,1))/100)</f>
        <v>0</v>
      </c>
      <c r="R55" s="280" t="e">
        <f>IF(AND(J55=0,C55&gt;=設定シート!E$85,C55&lt;=設定シート!G$85),1,0)</f>
        <v>#REF!</v>
      </c>
    </row>
    <row r="56" spans="1:18" ht="15" customHeight="1" x14ac:dyDescent="0.15">
      <c r="B56" s="166">
        <v>2</v>
      </c>
      <c r="C56" s="166" t="e">
        <f>#REF!</f>
        <v>#REF!</v>
      </c>
      <c r="E56" s="166" t="e">
        <f>#REF!</f>
        <v>#REF!</v>
      </c>
      <c r="F56" s="166" t="e">
        <f>#REF!</f>
        <v>#REF!</v>
      </c>
      <c r="G56" s="251" t="str">
        <f>IF(ISERROR(VLOOKUP(E56,労務比率,#REF!,FALSE)),"",VLOOKUP(E56,労務比率,#REF!,FALSE))</f>
        <v/>
      </c>
      <c r="H56" s="251" t="str">
        <f>IF(ISERROR(VLOOKUP(E56,労務比率,#REF!+1,FALSE)),"",VLOOKUP(E56,労務比率,#REF!+1,FALSE))</f>
        <v/>
      </c>
      <c r="I56" s="166" t="e">
        <f>#REF!</f>
        <v>#REF!</v>
      </c>
      <c r="J56" s="166" t="e">
        <f>#REF!</f>
        <v>#REF!</v>
      </c>
      <c r="K56" s="166" t="e">
        <f>#REF!</f>
        <v>#REF!</v>
      </c>
      <c r="L56" s="276">
        <f t="shared" si="17"/>
        <v>0</v>
      </c>
      <c r="M56" s="251">
        <f t="shared" ref="M56:M119" si="22">IF(ISERROR(L56*H56),0,L56*H56)</f>
        <v>0</v>
      </c>
      <c r="N56" s="280" t="e">
        <f t="shared" si="21"/>
        <v>#REF!</v>
      </c>
      <c r="O56" s="279" t="e">
        <f t="shared" si="19"/>
        <v>#REF!</v>
      </c>
      <c r="P56" s="279"/>
      <c r="Q56" s="279"/>
      <c r="R56" s="280" t="e">
        <f>IF(AND(J56=0,C56&gt;=設定シート!E$85,C56&lt;=設定シート!G$85),1,0)</f>
        <v>#REF!</v>
      </c>
    </row>
    <row r="57" spans="1:18" ht="15" customHeight="1" x14ac:dyDescent="0.15">
      <c r="B57" s="166">
        <v>3</v>
      </c>
      <c r="C57" s="166" t="e">
        <f>#REF!</f>
        <v>#REF!</v>
      </c>
      <c r="E57" s="166" t="e">
        <f>#REF!</f>
        <v>#REF!</v>
      </c>
      <c r="F57" s="166" t="e">
        <f>#REF!</f>
        <v>#REF!</v>
      </c>
      <c r="G57" s="251" t="str">
        <f>IF(ISERROR(VLOOKUP(E57,労務比率,#REF!,FALSE)),"",VLOOKUP(E57,労務比率,#REF!,FALSE))</f>
        <v/>
      </c>
      <c r="H57" s="251" t="str">
        <f>IF(ISERROR(VLOOKUP(E57,労務比率,#REF!+1,FALSE)),"",VLOOKUP(E57,労務比率,#REF!+1,FALSE))</f>
        <v/>
      </c>
      <c r="I57" s="166" t="e">
        <f>#REF!</f>
        <v>#REF!</v>
      </c>
      <c r="J57" s="166" t="e">
        <f>#REF!</f>
        <v>#REF!</v>
      </c>
      <c r="K57" s="166" t="e">
        <f>#REF!</f>
        <v>#REF!</v>
      </c>
      <c r="L57" s="276">
        <f t="shared" si="17"/>
        <v>0</v>
      </c>
      <c r="M57" s="251">
        <f t="shared" si="22"/>
        <v>0</v>
      </c>
      <c r="N57" s="280" t="e">
        <f t="shared" si="21"/>
        <v>#REF!</v>
      </c>
      <c r="O57" s="279" t="e">
        <f t="shared" si="19"/>
        <v>#REF!</v>
      </c>
      <c r="P57" s="279"/>
      <c r="Q57" s="279"/>
      <c r="R57" s="280" t="e">
        <f>IF(AND(J57=0,C57&gt;=設定シート!E$85,C57&lt;=設定シート!G$85),1,0)</f>
        <v>#REF!</v>
      </c>
    </row>
    <row r="58" spans="1:18" ht="15" customHeight="1" x14ac:dyDescent="0.15">
      <c r="B58" s="166">
        <v>4</v>
      </c>
      <c r="C58" s="166" t="e">
        <f>#REF!</f>
        <v>#REF!</v>
      </c>
      <c r="E58" s="166" t="e">
        <f>#REF!</f>
        <v>#REF!</v>
      </c>
      <c r="F58" s="166" t="e">
        <f>#REF!</f>
        <v>#REF!</v>
      </c>
      <c r="G58" s="251" t="str">
        <f>IF(ISERROR(VLOOKUP(E58,労務比率,#REF!,FALSE)),"",VLOOKUP(E58,労務比率,#REF!,FALSE))</f>
        <v/>
      </c>
      <c r="H58" s="251" t="str">
        <f>IF(ISERROR(VLOOKUP(E58,労務比率,#REF!+1,FALSE)),"",VLOOKUP(E58,労務比率,#REF!+1,FALSE))</f>
        <v/>
      </c>
      <c r="I58" s="166" t="e">
        <f>#REF!</f>
        <v>#REF!</v>
      </c>
      <c r="J58" s="166" t="e">
        <f>#REF!</f>
        <v>#REF!</v>
      </c>
      <c r="K58" s="166" t="e">
        <f>#REF!</f>
        <v>#REF!</v>
      </c>
      <c r="L58" s="276">
        <f t="shared" si="17"/>
        <v>0</v>
      </c>
      <c r="M58" s="251">
        <f t="shared" si="22"/>
        <v>0</v>
      </c>
      <c r="N58" s="280" t="e">
        <f t="shared" si="21"/>
        <v>#REF!</v>
      </c>
      <c r="O58" s="279" t="e">
        <f t="shared" si="19"/>
        <v>#REF!</v>
      </c>
      <c r="P58" s="279"/>
      <c r="Q58" s="279"/>
      <c r="R58" s="280" t="e">
        <f>IF(AND(J58=0,C58&gt;=設定シート!E$85,C58&lt;=設定シート!G$85),1,0)</f>
        <v>#REF!</v>
      </c>
    </row>
    <row r="59" spans="1:18" ht="15" customHeight="1" x14ac:dyDescent="0.15">
      <c r="B59" s="166">
        <v>5</v>
      </c>
      <c r="C59" s="166" t="e">
        <f>#REF!</f>
        <v>#REF!</v>
      </c>
      <c r="E59" s="166" t="e">
        <f>#REF!</f>
        <v>#REF!</v>
      </c>
      <c r="F59" s="166" t="e">
        <f>#REF!</f>
        <v>#REF!</v>
      </c>
      <c r="G59" s="251" t="str">
        <f>IF(ISERROR(VLOOKUP(E59,労務比率,#REF!,FALSE)),"",VLOOKUP(E59,労務比率,#REF!,FALSE))</f>
        <v/>
      </c>
      <c r="H59" s="251" t="str">
        <f>IF(ISERROR(VLOOKUP(E59,労務比率,#REF!+1,FALSE)),"",VLOOKUP(E59,労務比率,#REF!+1,FALSE))</f>
        <v/>
      </c>
      <c r="I59" s="166" t="e">
        <f>#REF!</f>
        <v>#REF!</v>
      </c>
      <c r="J59" s="166" t="e">
        <f>#REF!</f>
        <v>#REF!</v>
      </c>
      <c r="K59" s="166" t="e">
        <f>#REF!</f>
        <v>#REF!</v>
      </c>
      <c r="L59" s="276">
        <f t="shared" si="17"/>
        <v>0</v>
      </c>
      <c r="M59" s="251">
        <f t="shared" si="22"/>
        <v>0</v>
      </c>
      <c r="N59" s="280" t="e">
        <f t="shared" si="21"/>
        <v>#REF!</v>
      </c>
      <c r="O59" s="279" t="e">
        <f t="shared" si="19"/>
        <v>#REF!</v>
      </c>
      <c r="P59" s="279"/>
      <c r="Q59" s="279"/>
      <c r="R59" s="280" t="e">
        <f>IF(AND(J59=0,C59&gt;=設定シート!E$85,C59&lt;=設定シート!G$85),1,0)</f>
        <v>#REF!</v>
      </c>
    </row>
    <row r="60" spans="1:18" ht="15" customHeight="1" x14ac:dyDescent="0.15">
      <c r="B60" s="166">
        <v>6</v>
      </c>
      <c r="C60" s="166" t="e">
        <f>#REF!</f>
        <v>#REF!</v>
      </c>
      <c r="E60" s="166" t="e">
        <f>#REF!</f>
        <v>#REF!</v>
      </c>
      <c r="F60" s="166" t="e">
        <f>#REF!</f>
        <v>#REF!</v>
      </c>
      <c r="G60" s="251" t="str">
        <f>IF(ISERROR(VLOOKUP(E60,労務比率,#REF!,FALSE)),"",VLOOKUP(E60,労務比率,#REF!,FALSE))</f>
        <v/>
      </c>
      <c r="H60" s="251" t="str">
        <f>IF(ISERROR(VLOOKUP(E60,労務比率,#REF!+1,FALSE)),"",VLOOKUP(E60,労務比率,#REF!+1,FALSE))</f>
        <v/>
      </c>
      <c r="I60" s="166" t="e">
        <f>#REF!</f>
        <v>#REF!</v>
      </c>
      <c r="J60" s="166" t="e">
        <f>#REF!</f>
        <v>#REF!</v>
      </c>
      <c r="K60" s="166" t="e">
        <f>#REF!</f>
        <v>#REF!</v>
      </c>
      <c r="L60" s="276">
        <f t="shared" si="17"/>
        <v>0</v>
      </c>
      <c r="M60" s="251">
        <f t="shared" si="22"/>
        <v>0</v>
      </c>
      <c r="N60" s="280" t="e">
        <f t="shared" si="21"/>
        <v>#REF!</v>
      </c>
      <c r="O60" s="279" t="e">
        <f t="shared" si="19"/>
        <v>#REF!</v>
      </c>
      <c r="P60" s="279"/>
      <c r="Q60" s="279"/>
      <c r="R60" s="280" t="e">
        <f>IF(AND(J60=0,C60&gt;=設定シート!E$85,C60&lt;=設定シート!G$85),1,0)</f>
        <v>#REF!</v>
      </c>
    </row>
    <row r="61" spans="1:18" ht="15" customHeight="1" x14ac:dyDescent="0.15">
      <c r="B61" s="166">
        <v>7</v>
      </c>
      <c r="C61" s="166" t="e">
        <f>#REF!</f>
        <v>#REF!</v>
      </c>
      <c r="E61" s="166" t="e">
        <f>#REF!</f>
        <v>#REF!</v>
      </c>
      <c r="F61" s="166" t="e">
        <f>#REF!</f>
        <v>#REF!</v>
      </c>
      <c r="G61" s="251" t="str">
        <f>IF(ISERROR(VLOOKUP(E61,労務比率,#REF!,FALSE)),"",VLOOKUP(E61,労務比率,#REF!,FALSE))</f>
        <v/>
      </c>
      <c r="H61" s="251" t="str">
        <f>IF(ISERROR(VLOOKUP(E61,労務比率,#REF!+1,FALSE)),"",VLOOKUP(E61,労務比率,#REF!+1,FALSE))</f>
        <v/>
      </c>
      <c r="I61" s="166" t="e">
        <f>#REF!</f>
        <v>#REF!</v>
      </c>
      <c r="J61" s="166" t="e">
        <f>#REF!</f>
        <v>#REF!</v>
      </c>
      <c r="K61" s="166" t="e">
        <f>#REF!</f>
        <v>#REF!</v>
      </c>
      <c r="L61" s="276">
        <f t="shared" si="17"/>
        <v>0</v>
      </c>
      <c r="M61" s="251">
        <f t="shared" si="22"/>
        <v>0</v>
      </c>
      <c r="N61" s="280" t="e">
        <f t="shared" si="21"/>
        <v>#REF!</v>
      </c>
      <c r="O61" s="279" t="e">
        <f t="shared" si="19"/>
        <v>#REF!</v>
      </c>
      <c r="P61" s="279"/>
      <c r="Q61" s="279"/>
      <c r="R61" s="280" t="e">
        <f>IF(AND(J61=0,C61&gt;=設定シート!E$85,C61&lt;=設定シート!G$85),1,0)</f>
        <v>#REF!</v>
      </c>
    </row>
    <row r="62" spans="1:18" ht="15" customHeight="1" x14ac:dyDescent="0.15">
      <c r="B62" s="166">
        <v>8</v>
      </c>
      <c r="C62" s="166" t="e">
        <f>#REF!</f>
        <v>#REF!</v>
      </c>
      <c r="E62" s="166" t="e">
        <f>#REF!</f>
        <v>#REF!</v>
      </c>
      <c r="F62" s="166" t="e">
        <f>#REF!</f>
        <v>#REF!</v>
      </c>
      <c r="G62" s="251" t="str">
        <f>IF(ISERROR(VLOOKUP(E62,労務比率,#REF!,FALSE)),"",VLOOKUP(E62,労務比率,#REF!,FALSE))</f>
        <v/>
      </c>
      <c r="H62" s="251" t="str">
        <f>IF(ISERROR(VLOOKUP(E62,労務比率,#REF!+1,FALSE)),"",VLOOKUP(E62,労務比率,#REF!+1,FALSE))</f>
        <v/>
      </c>
      <c r="I62" s="166" t="e">
        <f>#REF!</f>
        <v>#REF!</v>
      </c>
      <c r="J62" s="166" t="e">
        <f>#REF!</f>
        <v>#REF!</v>
      </c>
      <c r="K62" s="166" t="e">
        <f>#REF!</f>
        <v>#REF!</v>
      </c>
      <c r="L62" s="276">
        <f t="shared" si="17"/>
        <v>0</v>
      </c>
      <c r="M62" s="251">
        <f t="shared" si="22"/>
        <v>0</v>
      </c>
      <c r="N62" s="280" t="e">
        <f t="shared" si="21"/>
        <v>#REF!</v>
      </c>
      <c r="O62" s="279" t="e">
        <f t="shared" si="19"/>
        <v>#REF!</v>
      </c>
      <c r="P62" s="279"/>
      <c r="Q62" s="279"/>
      <c r="R62" s="280" t="e">
        <f>IF(AND(J62=0,C62&gt;=設定シート!E$85,C62&lt;=設定シート!G$85),1,0)</f>
        <v>#REF!</v>
      </c>
    </row>
    <row r="63" spans="1:18" ht="15" customHeight="1" x14ac:dyDescent="0.15">
      <c r="B63" s="166">
        <v>9</v>
      </c>
      <c r="C63" s="166" t="e">
        <f>#REF!</f>
        <v>#REF!</v>
      </c>
      <c r="E63" s="166" t="e">
        <f>#REF!</f>
        <v>#REF!</v>
      </c>
      <c r="F63" s="166" t="e">
        <f>#REF!</f>
        <v>#REF!</v>
      </c>
      <c r="G63" s="251" t="str">
        <f>IF(ISERROR(VLOOKUP(E63,労務比率,#REF!,FALSE)),"",VLOOKUP(E63,労務比率,#REF!,FALSE))</f>
        <v/>
      </c>
      <c r="H63" s="251" t="str">
        <f>IF(ISERROR(VLOOKUP(E63,労務比率,#REF!+1,FALSE)),"",VLOOKUP(E63,労務比率,#REF!+1,FALSE))</f>
        <v/>
      </c>
      <c r="I63" s="166" t="e">
        <f>#REF!</f>
        <v>#REF!</v>
      </c>
      <c r="J63" s="166" t="e">
        <f>#REF!</f>
        <v>#REF!</v>
      </c>
      <c r="K63" s="166" t="e">
        <f>#REF!</f>
        <v>#REF!</v>
      </c>
      <c r="L63" s="276">
        <f t="shared" si="17"/>
        <v>0</v>
      </c>
      <c r="M63" s="251">
        <f t="shared" si="22"/>
        <v>0</v>
      </c>
      <c r="N63" s="280" t="e">
        <f t="shared" si="21"/>
        <v>#REF!</v>
      </c>
      <c r="O63" s="279" t="e">
        <f t="shared" si="19"/>
        <v>#REF!</v>
      </c>
      <c r="P63" s="279"/>
      <c r="Q63" s="279"/>
      <c r="R63" s="280" t="e">
        <f>IF(AND(J63=0,C63&gt;=設定シート!E$85,C63&lt;=設定シート!G$85),1,0)</f>
        <v>#REF!</v>
      </c>
    </row>
    <row r="64" spans="1:18" ht="15" customHeight="1" x14ac:dyDescent="0.15">
      <c r="A64" s="166">
        <v>3</v>
      </c>
      <c r="B64" s="166">
        <v>1</v>
      </c>
      <c r="C64" s="166" t="e">
        <f>#REF!</f>
        <v>#REF!</v>
      </c>
      <c r="E64" s="166" t="e">
        <f>#REF!</f>
        <v>#REF!</v>
      </c>
      <c r="F64" s="166" t="e">
        <f>#REF!</f>
        <v>#REF!</v>
      </c>
      <c r="G64" s="251" t="str">
        <f>IF(ISERROR(VLOOKUP(E64,労務比率,#REF!,FALSE)),"",VLOOKUP(E64,労務比率,#REF!,FALSE))</f>
        <v/>
      </c>
      <c r="H64" s="251" t="str">
        <f>IF(ISERROR(VLOOKUP(E64,労務比率,#REF!+1,FALSE)),"",VLOOKUP(E64,労務比率,#REF!+1,FALSE))</f>
        <v/>
      </c>
      <c r="I64" s="166" t="e">
        <f>#REF!</f>
        <v>#REF!</v>
      </c>
      <c r="J64" s="166" t="e">
        <f>#REF!</f>
        <v>#REF!</v>
      </c>
      <c r="K64" s="166" t="e">
        <f>#REF!</f>
        <v>#REF!</v>
      </c>
      <c r="L64" s="276">
        <f t="shared" si="17"/>
        <v>0</v>
      </c>
      <c r="M64" s="251">
        <f t="shared" si="22"/>
        <v>0</v>
      </c>
      <c r="N64" s="280" t="e">
        <f t="shared" si="21"/>
        <v>#REF!</v>
      </c>
      <c r="O64" s="279" t="e">
        <f t="shared" si="19"/>
        <v>#REF!</v>
      </c>
      <c r="P64" s="280">
        <f>INT(SUMIF(O64:O72,0,I64:I72)*105/108)</f>
        <v>0</v>
      </c>
      <c r="Q64" s="283">
        <f>INT(P64*IF(COUNTIF(R64:R72,1)=0,0,SUMIF(R64:R72,1,G64:G72)/COUNTIF(R64:R72,1))/100)</f>
        <v>0</v>
      </c>
      <c r="R64" s="280" t="e">
        <f>IF(AND(J64=0,C64&gt;=設定シート!E$85,C64&lt;=設定シート!G$85),1,0)</f>
        <v>#REF!</v>
      </c>
    </row>
    <row r="65" spans="1:18" ht="15" customHeight="1" x14ac:dyDescent="0.15">
      <c r="B65" s="166">
        <v>2</v>
      </c>
      <c r="C65" s="166" t="e">
        <f>#REF!</f>
        <v>#REF!</v>
      </c>
      <c r="E65" s="166" t="e">
        <f>#REF!</f>
        <v>#REF!</v>
      </c>
      <c r="F65" s="166" t="e">
        <f>#REF!</f>
        <v>#REF!</v>
      </c>
      <c r="G65" s="251" t="str">
        <f>IF(ISERROR(VLOOKUP(E65,労務比率,#REF!,FALSE)),"",VLOOKUP(E65,労務比率,#REF!,FALSE))</f>
        <v/>
      </c>
      <c r="H65" s="251" t="str">
        <f>IF(ISERROR(VLOOKUP(E65,労務比率,#REF!+1,FALSE)),"",VLOOKUP(E65,労務比率,#REF!+1,FALSE))</f>
        <v/>
      </c>
      <c r="I65" s="166" t="e">
        <f>#REF!</f>
        <v>#REF!</v>
      </c>
      <c r="J65" s="166" t="e">
        <f>#REF!</f>
        <v>#REF!</v>
      </c>
      <c r="K65" s="166" t="e">
        <f>#REF!</f>
        <v>#REF!</v>
      </c>
      <c r="L65" s="276">
        <f t="shared" si="17"/>
        <v>0</v>
      </c>
      <c r="M65" s="251">
        <f t="shared" si="22"/>
        <v>0</v>
      </c>
      <c r="N65" s="280" t="e">
        <f t="shared" si="21"/>
        <v>#REF!</v>
      </c>
      <c r="O65" s="279" t="e">
        <f t="shared" si="19"/>
        <v>#REF!</v>
      </c>
      <c r="P65" s="279"/>
      <c r="Q65" s="279"/>
      <c r="R65" s="280" t="e">
        <f>IF(AND(J65=0,C65&gt;=設定シート!E$85,C65&lt;=設定シート!G$85),1,0)</f>
        <v>#REF!</v>
      </c>
    </row>
    <row r="66" spans="1:18" ht="15" customHeight="1" x14ac:dyDescent="0.15">
      <c r="B66" s="166">
        <v>3</v>
      </c>
      <c r="C66" s="166" t="e">
        <f>#REF!</f>
        <v>#REF!</v>
      </c>
      <c r="E66" s="166" t="e">
        <f>#REF!</f>
        <v>#REF!</v>
      </c>
      <c r="F66" s="166" t="e">
        <f>#REF!</f>
        <v>#REF!</v>
      </c>
      <c r="G66" s="251" t="str">
        <f>IF(ISERROR(VLOOKUP(E66,労務比率,#REF!,FALSE)),"",VLOOKUP(E66,労務比率,#REF!,FALSE))</f>
        <v/>
      </c>
      <c r="H66" s="251" t="str">
        <f>IF(ISERROR(VLOOKUP(E66,労務比率,#REF!+1,FALSE)),"",VLOOKUP(E66,労務比率,#REF!+1,FALSE))</f>
        <v/>
      </c>
      <c r="I66" s="166" t="e">
        <f>#REF!</f>
        <v>#REF!</v>
      </c>
      <c r="J66" s="166" t="e">
        <f>#REF!</f>
        <v>#REF!</v>
      </c>
      <c r="K66" s="166" t="e">
        <f>#REF!</f>
        <v>#REF!</v>
      </c>
      <c r="L66" s="276">
        <f t="shared" si="17"/>
        <v>0</v>
      </c>
      <c r="M66" s="251">
        <f t="shared" si="22"/>
        <v>0</v>
      </c>
      <c r="N66" s="280" t="e">
        <f t="shared" si="21"/>
        <v>#REF!</v>
      </c>
      <c r="O66" s="279" t="e">
        <f t="shared" ref="O66:O73" si="23">IF(I66=N66,IF(ISERROR(ROUNDDOWN(I66*G66/100,0)+K66),0,ROUNDDOWN(I66*G66/100,0)+K66),0)</f>
        <v>#REF!</v>
      </c>
      <c r="P66" s="279"/>
      <c r="Q66" s="279"/>
      <c r="R66" s="280" t="e">
        <f>IF(AND(J66=0,C66&gt;=設定シート!E$85,C66&lt;=設定シート!G$85),1,0)</f>
        <v>#REF!</v>
      </c>
    </row>
    <row r="67" spans="1:18" ht="15" customHeight="1" x14ac:dyDescent="0.15">
      <c r="B67" s="166">
        <v>4</v>
      </c>
      <c r="C67" s="166" t="e">
        <f>#REF!</f>
        <v>#REF!</v>
      </c>
      <c r="E67" s="166" t="e">
        <f>#REF!</f>
        <v>#REF!</v>
      </c>
      <c r="F67" s="166" t="e">
        <f>#REF!</f>
        <v>#REF!</v>
      </c>
      <c r="G67" s="251" t="str">
        <f>IF(ISERROR(VLOOKUP(E67,労務比率,#REF!,FALSE)),"",VLOOKUP(E67,労務比率,#REF!,FALSE))</f>
        <v/>
      </c>
      <c r="H67" s="251" t="str">
        <f>IF(ISERROR(VLOOKUP(E67,労務比率,#REF!+1,FALSE)),"",VLOOKUP(E67,労務比率,#REF!+1,FALSE))</f>
        <v/>
      </c>
      <c r="I67" s="166" t="e">
        <f>#REF!</f>
        <v>#REF!</v>
      </c>
      <c r="J67" s="166" t="e">
        <f>#REF!</f>
        <v>#REF!</v>
      </c>
      <c r="K67" s="166" t="e">
        <f>#REF!</f>
        <v>#REF!</v>
      </c>
      <c r="L67" s="276">
        <f t="shared" si="17"/>
        <v>0</v>
      </c>
      <c r="M67" s="251">
        <f t="shared" si="22"/>
        <v>0</v>
      </c>
      <c r="N67" s="280" t="e">
        <f t="shared" si="21"/>
        <v>#REF!</v>
      </c>
      <c r="O67" s="279" t="e">
        <f t="shared" si="23"/>
        <v>#REF!</v>
      </c>
      <c r="P67" s="279"/>
      <c r="Q67" s="279"/>
      <c r="R67" s="280" t="e">
        <f>IF(AND(J67=0,C67&gt;=設定シート!E$85,C67&lt;=設定シート!G$85),1,0)</f>
        <v>#REF!</v>
      </c>
    </row>
    <row r="68" spans="1:18" ht="15" customHeight="1" x14ac:dyDescent="0.15">
      <c r="B68" s="166">
        <v>5</v>
      </c>
      <c r="C68" s="166" t="e">
        <f>#REF!</f>
        <v>#REF!</v>
      </c>
      <c r="E68" s="166" t="e">
        <f>#REF!</f>
        <v>#REF!</v>
      </c>
      <c r="F68" s="166" t="e">
        <f>#REF!</f>
        <v>#REF!</v>
      </c>
      <c r="G68" s="251" t="str">
        <f>IF(ISERROR(VLOOKUP(E68,労務比率,#REF!,FALSE)),"",VLOOKUP(E68,労務比率,#REF!,FALSE))</f>
        <v/>
      </c>
      <c r="H68" s="251" t="str">
        <f>IF(ISERROR(VLOOKUP(E68,労務比率,#REF!+1,FALSE)),"",VLOOKUP(E68,労務比率,#REF!+1,FALSE))</f>
        <v/>
      </c>
      <c r="I68" s="166" t="e">
        <f>#REF!</f>
        <v>#REF!</v>
      </c>
      <c r="J68" s="166" t="e">
        <f>#REF!</f>
        <v>#REF!</v>
      </c>
      <c r="K68" s="166" t="e">
        <f>#REF!</f>
        <v>#REF!</v>
      </c>
      <c r="L68" s="276">
        <f t="shared" si="17"/>
        <v>0</v>
      </c>
      <c r="M68" s="251">
        <f t="shared" si="22"/>
        <v>0</v>
      </c>
      <c r="N68" s="280" t="e">
        <f t="shared" si="21"/>
        <v>#REF!</v>
      </c>
      <c r="O68" s="279" t="e">
        <f t="shared" si="23"/>
        <v>#REF!</v>
      </c>
      <c r="P68" s="279"/>
      <c r="Q68" s="279"/>
      <c r="R68" s="280" t="e">
        <f>IF(AND(J68=0,C68&gt;=設定シート!E$85,C68&lt;=設定シート!G$85),1,0)</f>
        <v>#REF!</v>
      </c>
    </row>
    <row r="69" spans="1:18" ht="15" customHeight="1" x14ac:dyDescent="0.15">
      <c r="B69" s="166">
        <v>6</v>
      </c>
      <c r="C69" s="166" t="e">
        <f>#REF!</f>
        <v>#REF!</v>
      </c>
      <c r="E69" s="166" t="e">
        <f>#REF!</f>
        <v>#REF!</v>
      </c>
      <c r="F69" s="166" t="e">
        <f>#REF!</f>
        <v>#REF!</v>
      </c>
      <c r="G69" s="251" t="str">
        <f>IF(ISERROR(VLOOKUP(E69,労務比率,#REF!,FALSE)),"",VLOOKUP(E69,労務比率,#REF!,FALSE))</f>
        <v/>
      </c>
      <c r="H69" s="251" t="str">
        <f>IF(ISERROR(VLOOKUP(E69,労務比率,#REF!+1,FALSE)),"",VLOOKUP(E69,労務比率,#REF!+1,FALSE))</f>
        <v/>
      </c>
      <c r="I69" s="166" t="e">
        <f>#REF!</f>
        <v>#REF!</v>
      </c>
      <c r="J69" s="166" t="e">
        <f>#REF!</f>
        <v>#REF!</v>
      </c>
      <c r="K69" s="166" t="e">
        <f>#REF!</f>
        <v>#REF!</v>
      </c>
      <c r="L69" s="276">
        <f t="shared" si="17"/>
        <v>0</v>
      </c>
      <c r="M69" s="251">
        <f t="shared" si="22"/>
        <v>0</v>
      </c>
      <c r="N69" s="280" t="e">
        <f t="shared" si="21"/>
        <v>#REF!</v>
      </c>
      <c r="O69" s="279" t="e">
        <f t="shared" si="23"/>
        <v>#REF!</v>
      </c>
      <c r="P69" s="279"/>
      <c r="Q69" s="279"/>
      <c r="R69" s="280" t="e">
        <f>IF(AND(J69=0,C69&gt;=設定シート!E$85,C69&lt;=設定シート!G$85),1,0)</f>
        <v>#REF!</v>
      </c>
    </row>
    <row r="70" spans="1:18" ht="15" customHeight="1" x14ac:dyDescent="0.15">
      <c r="B70" s="166">
        <v>7</v>
      </c>
      <c r="C70" s="166" t="e">
        <f>#REF!</f>
        <v>#REF!</v>
      </c>
      <c r="E70" s="166" t="e">
        <f>#REF!</f>
        <v>#REF!</v>
      </c>
      <c r="F70" s="166" t="e">
        <f>#REF!</f>
        <v>#REF!</v>
      </c>
      <c r="G70" s="251" t="str">
        <f>IF(ISERROR(VLOOKUP(E70,労務比率,#REF!,FALSE)),"",VLOOKUP(E70,労務比率,#REF!,FALSE))</f>
        <v/>
      </c>
      <c r="H70" s="251" t="str">
        <f>IF(ISERROR(VLOOKUP(E70,労務比率,#REF!+1,FALSE)),"",VLOOKUP(E70,労務比率,#REF!+1,FALSE))</f>
        <v/>
      </c>
      <c r="I70" s="166" t="e">
        <f>#REF!</f>
        <v>#REF!</v>
      </c>
      <c r="J70" s="166" t="e">
        <f>#REF!</f>
        <v>#REF!</v>
      </c>
      <c r="K70" s="166" t="e">
        <f>#REF!</f>
        <v>#REF!</v>
      </c>
      <c r="L70" s="276">
        <f t="shared" si="17"/>
        <v>0</v>
      </c>
      <c r="M70" s="251">
        <f t="shared" si="22"/>
        <v>0</v>
      </c>
      <c r="N70" s="280" t="e">
        <f t="shared" si="21"/>
        <v>#REF!</v>
      </c>
      <c r="O70" s="279" t="e">
        <f t="shared" si="23"/>
        <v>#REF!</v>
      </c>
      <c r="P70" s="279"/>
      <c r="Q70" s="279"/>
      <c r="R70" s="280" t="e">
        <f>IF(AND(J70=0,C70&gt;=設定シート!E$85,C70&lt;=設定シート!G$85),1,0)</f>
        <v>#REF!</v>
      </c>
    </row>
    <row r="71" spans="1:18" ht="15" customHeight="1" x14ac:dyDescent="0.15">
      <c r="B71" s="166">
        <v>8</v>
      </c>
      <c r="C71" s="166" t="e">
        <f>#REF!</f>
        <v>#REF!</v>
      </c>
      <c r="E71" s="166" t="e">
        <f>#REF!</f>
        <v>#REF!</v>
      </c>
      <c r="F71" s="166" t="e">
        <f>#REF!</f>
        <v>#REF!</v>
      </c>
      <c r="G71" s="251" t="str">
        <f>IF(ISERROR(VLOOKUP(E71,労務比率,#REF!,FALSE)),"",VLOOKUP(E71,労務比率,#REF!,FALSE))</f>
        <v/>
      </c>
      <c r="H71" s="251" t="str">
        <f>IF(ISERROR(VLOOKUP(E71,労務比率,#REF!+1,FALSE)),"",VLOOKUP(E71,労務比率,#REF!+1,FALSE))</f>
        <v/>
      </c>
      <c r="I71" s="166" t="e">
        <f>#REF!</f>
        <v>#REF!</v>
      </c>
      <c r="J71" s="166" t="e">
        <f>#REF!</f>
        <v>#REF!</v>
      </c>
      <c r="K71" s="166" t="e">
        <f>#REF!</f>
        <v>#REF!</v>
      </c>
      <c r="L71" s="276">
        <f t="shared" si="17"/>
        <v>0</v>
      </c>
      <c r="M71" s="251">
        <f t="shared" si="22"/>
        <v>0</v>
      </c>
      <c r="N71" s="280" t="e">
        <f t="shared" si="21"/>
        <v>#REF!</v>
      </c>
      <c r="O71" s="279" t="e">
        <f t="shared" si="23"/>
        <v>#REF!</v>
      </c>
      <c r="P71" s="279"/>
      <c r="Q71" s="279"/>
      <c r="R71" s="280" t="e">
        <f>IF(AND(J71=0,C71&gt;=設定シート!E$85,C71&lt;=設定シート!G$85),1,0)</f>
        <v>#REF!</v>
      </c>
    </row>
    <row r="72" spans="1:18" ht="15" customHeight="1" x14ac:dyDescent="0.15">
      <c r="B72" s="166">
        <v>9</v>
      </c>
      <c r="C72" s="166" t="e">
        <f>#REF!</f>
        <v>#REF!</v>
      </c>
      <c r="E72" s="166" t="e">
        <f>#REF!</f>
        <v>#REF!</v>
      </c>
      <c r="F72" s="166" t="e">
        <f>#REF!</f>
        <v>#REF!</v>
      </c>
      <c r="G72" s="251" t="str">
        <f>IF(ISERROR(VLOOKUP(E72,労務比率,#REF!,FALSE)),"",VLOOKUP(E72,労務比率,#REF!,FALSE))</f>
        <v/>
      </c>
      <c r="H72" s="251" t="str">
        <f>IF(ISERROR(VLOOKUP(E72,労務比率,#REF!+1,FALSE)),"",VLOOKUP(E72,労務比率,#REF!+1,FALSE))</f>
        <v/>
      </c>
      <c r="I72" s="166" t="e">
        <f>#REF!</f>
        <v>#REF!</v>
      </c>
      <c r="J72" s="166" t="e">
        <f>#REF!</f>
        <v>#REF!</v>
      </c>
      <c r="K72" s="166" t="e">
        <f>#REF!</f>
        <v>#REF!</v>
      </c>
      <c r="L72" s="276">
        <f t="shared" si="17"/>
        <v>0</v>
      </c>
      <c r="M72" s="251">
        <f t="shared" si="22"/>
        <v>0</v>
      </c>
      <c r="N72" s="280" t="e">
        <f t="shared" si="21"/>
        <v>#REF!</v>
      </c>
      <c r="O72" s="279" t="e">
        <f t="shared" si="23"/>
        <v>#REF!</v>
      </c>
      <c r="P72" s="279"/>
      <c r="Q72" s="279"/>
      <c r="R72" s="280" t="e">
        <f>IF(AND(J72=0,C72&gt;=設定シート!E$85,C72&lt;=設定シート!G$85),1,0)</f>
        <v>#REF!</v>
      </c>
    </row>
    <row r="73" spans="1:18" ht="15" customHeight="1" x14ac:dyDescent="0.15">
      <c r="A73" s="166">
        <v>4</v>
      </c>
      <c r="B73" s="166">
        <v>1</v>
      </c>
      <c r="C73" s="166" t="e">
        <f>#REF!</f>
        <v>#REF!</v>
      </c>
      <c r="E73" s="166" t="e">
        <f>#REF!</f>
        <v>#REF!</v>
      </c>
      <c r="F73" s="166" t="e">
        <f>#REF!</f>
        <v>#REF!</v>
      </c>
      <c r="G73" s="251" t="str">
        <f>IF(ISERROR(VLOOKUP(E73,労務比率,#REF!,FALSE)),"",VLOOKUP(E73,労務比率,#REF!,FALSE))</f>
        <v/>
      </c>
      <c r="H73" s="251" t="str">
        <f>IF(ISERROR(VLOOKUP(E73,労務比率,#REF!+1,FALSE)),"",VLOOKUP(E73,労務比率,#REF!+1,FALSE))</f>
        <v/>
      </c>
      <c r="I73" s="166" t="e">
        <f>#REF!</f>
        <v>#REF!</v>
      </c>
      <c r="J73" s="166" t="e">
        <f>#REF!</f>
        <v>#REF!</v>
      </c>
      <c r="K73" s="166" t="e">
        <f>#REF!</f>
        <v>#REF!</v>
      </c>
      <c r="L73" s="276">
        <f t="shared" si="17"/>
        <v>0</v>
      </c>
      <c r="M73" s="251">
        <f t="shared" si="22"/>
        <v>0</v>
      </c>
      <c r="N73" s="280" t="e">
        <f t="shared" si="21"/>
        <v>#REF!</v>
      </c>
      <c r="O73" s="279" t="e">
        <f t="shared" si="23"/>
        <v>#REF!</v>
      </c>
      <c r="P73" s="280">
        <f>INT(SUMIF(O73:O81,0,I73:I81)*105/108)</f>
        <v>0</v>
      </c>
      <c r="Q73" s="283">
        <f>INT(P73*IF(COUNTIF(R73:R81,1)=0,0,SUMIF(R73:R81,1,G73:G81)/COUNTIF(R73:R81,1))/100)</f>
        <v>0</v>
      </c>
      <c r="R73" s="280" t="e">
        <f>IF(AND(J73=0,C73&gt;=設定シート!E$85,C73&lt;=設定シート!G$85),1,0)</f>
        <v>#REF!</v>
      </c>
    </row>
    <row r="74" spans="1:18" ht="15" customHeight="1" x14ac:dyDescent="0.15">
      <c r="B74" s="166">
        <v>2</v>
      </c>
      <c r="C74" s="166" t="e">
        <f>#REF!</f>
        <v>#REF!</v>
      </c>
      <c r="E74" s="166" t="e">
        <f>#REF!</f>
        <v>#REF!</v>
      </c>
      <c r="F74" s="166" t="e">
        <f>#REF!</f>
        <v>#REF!</v>
      </c>
      <c r="G74" s="251" t="str">
        <f>IF(ISERROR(VLOOKUP(E74,労務比率,#REF!,FALSE)),"",VLOOKUP(E74,労務比率,#REF!,FALSE))</f>
        <v/>
      </c>
      <c r="H74" s="251" t="str">
        <f>IF(ISERROR(VLOOKUP(E74,労務比率,#REF!+1,FALSE)),"",VLOOKUP(E74,労務比率,#REF!+1,FALSE))</f>
        <v/>
      </c>
      <c r="I74" s="166" t="e">
        <f>#REF!</f>
        <v>#REF!</v>
      </c>
      <c r="J74" s="166" t="e">
        <f>#REF!</f>
        <v>#REF!</v>
      </c>
      <c r="K74" s="166" t="e">
        <f>#REF!</f>
        <v>#REF!</v>
      </c>
      <c r="L74" s="276">
        <f t="shared" si="17"/>
        <v>0</v>
      </c>
      <c r="M74" s="251">
        <f t="shared" si="22"/>
        <v>0</v>
      </c>
      <c r="N74" s="280" t="e">
        <f t="shared" si="21"/>
        <v>#REF!</v>
      </c>
      <c r="O74" s="279" t="e">
        <f t="shared" ref="O74:O84" si="24">IF(I74=N74,IF(ISERROR(ROUNDDOWN(I74*G74/100,0)+K74),0,ROUNDDOWN(I74*G74/100,0)+K74),0)</f>
        <v>#REF!</v>
      </c>
      <c r="P74" s="279"/>
      <c r="Q74" s="279"/>
      <c r="R74" s="280" t="e">
        <f>IF(AND(J74=0,C74&gt;=設定シート!E$85,C74&lt;=設定シート!G$85),1,0)</f>
        <v>#REF!</v>
      </c>
    </row>
    <row r="75" spans="1:18" ht="15" customHeight="1" x14ac:dyDescent="0.15">
      <c r="B75" s="166">
        <v>3</v>
      </c>
      <c r="C75" s="166" t="e">
        <f>#REF!</f>
        <v>#REF!</v>
      </c>
      <c r="E75" s="166" t="e">
        <f>#REF!</f>
        <v>#REF!</v>
      </c>
      <c r="F75" s="166" t="e">
        <f>#REF!</f>
        <v>#REF!</v>
      </c>
      <c r="G75" s="251" t="str">
        <f>IF(ISERROR(VLOOKUP(E75,労務比率,#REF!,FALSE)),"",VLOOKUP(E75,労務比率,#REF!,FALSE))</f>
        <v/>
      </c>
      <c r="H75" s="251" t="str">
        <f>IF(ISERROR(VLOOKUP(E75,労務比率,#REF!+1,FALSE)),"",VLOOKUP(E75,労務比率,#REF!+1,FALSE))</f>
        <v/>
      </c>
      <c r="I75" s="166" t="e">
        <f>#REF!</f>
        <v>#REF!</v>
      </c>
      <c r="J75" s="166" t="e">
        <f>#REF!</f>
        <v>#REF!</v>
      </c>
      <c r="K75" s="166" t="e">
        <f>#REF!</f>
        <v>#REF!</v>
      </c>
      <c r="L75" s="276">
        <f t="shared" si="17"/>
        <v>0</v>
      </c>
      <c r="M75" s="251">
        <f t="shared" si="22"/>
        <v>0</v>
      </c>
      <c r="N75" s="280" t="e">
        <f t="shared" si="21"/>
        <v>#REF!</v>
      </c>
      <c r="O75" s="279" t="e">
        <f t="shared" si="24"/>
        <v>#REF!</v>
      </c>
      <c r="P75" s="279"/>
      <c r="Q75" s="279"/>
      <c r="R75" s="280" t="e">
        <f>IF(AND(J75=0,C75&gt;=設定シート!E$85,C75&lt;=設定シート!G$85),1,0)</f>
        <v>#REF!</v>
      </c>
    </row>
    <row r="76" spans="1:18" ht="15" customHeight="1" x14ac:dyDescent="0.15">
      <c r="B76" s="166">
        <v>4</v>
      </c>
      <c r="C76" s="166" t="e">
        <f>#REF!</f>
        <v>#REF!</v>
      </c>
      <c r="E76" s="166" t="e">
        <f>#REF!</f>
        <v>#REF!</v>
      </c>
      <c r="F76" s="166" t="e">
        <f>#REF!</f>
        <v>#REF!</v>
      </c>
      <c r="G76" s="251" t="str">
        <f>IF(ISERROR(VLOOKUP(E76,労務比率,#REF!,FALSE)),"",VLOOKUP(E76,労務比率,#REF!,FALSE))</f>
        <v/>
      </c>
      <c r="H76" s="251" t="str">
        <f>IF(ISERROR(VLOOKUP(E76,労務比率,#REF!+1,FALSE)),"",VLOOKUP(E76,労務比率,#REF!+1,FALSE))</f>
        <v/>
      </c>
      <c r="I76" s="166" t="e">
        <f>#REF!</f>
        <v>#REF!</v>
      </c>
      <c r="J76" s="166" t="e">
        <f>#REF!</f>
        <v>#REF!</v>
      </c>
      <c r="K76" s="166" t="e">
        <f>#REF!</f>
        <v>#REF!</v>
      </c>
      <c r="L76" s="276">
        <f t="shared" si="17"/>
        <v>0</v>
      </c>
      <c r="M76" s="251">
        <f t="shared" si="22"/>
        <v>0</v>
      </c>
      <c r="N76" s="280" t="e">
        <f t="shared" si="21"/>
        <v>#REF!</v>
      </c>
      <c r="O76" s="279" t="e">
        <f t="shared" si="24"/>
        <v>#REF!</v>
      </c>
      <c r="P76" s="279"/>
      <c r="Q76" s="279"/>
      <c r="R76" s="280" t="e">
        <f>IF(AND(J76=0,C76&gt;=設定シート!E$85,C76&lt;=設定シート!G$85),1,0)</f>
        <v>#REF!</v>
      </c>
    </row>
    <row r="77" spans="1:18" ht="15" customHeight="1" x14ac:dyDescent="0.15">
      <c r="B77" s="166">
        <v>5</v>
      </c>
      <c r="C77" s="166" t="e">
        <f>#REF!</f>
        <v>#REF!</v>
      </c>
      <c r="E77" s="166" t="e">
        <f>#REF!</f>
        <v>#REF!</v>
      </c>
      <c r="F77" s="166" t="e">
        <f>#REF!</f>
        <v>#REF!</v>
      </c>
      <c r="G77" s="251" t="str">
        <f>IF(ISERROR(VLOOKUP(E77,労務比率,#REF!,FALSE)),"",VLOOKUP(E77,労務比率,#REF!,FALSE))</f>
        <v/>
      </c>
      <c r="H77" s="251" t="str">
        <f>IF(ISERROR(VLOOKUP(E77,労務比率,#REF!+1,FALSE)),"",VLOOKUP(E77,労務比率,#REF!+1,FALSE))</f>
        <v/>
      </c>
      <c r="I77" s="166" t="e">
        <f>#REF!</f>
        <v>#REF!</v>
      </c>
      <c r="J77" s="166" t="e">
        <f>#REF!</f>
        <v>#REF!</v>
      </c>
      <c r="K77" s="166" t="e">
        <f>#REF!</f>
        <v>#REF!</v>
      </c>
      <c r="L77" s="276">
        <f t="shared" si="17"/>
        <v>0</v>
      </c>
      <c r="M77" s="251">
        <f t="shared" si="22"/>
        <v>0</v>
      </c>
      <c r="N77" s="280" t="e">
        <f t="shared" si="21"/>
        <v>#REF!</v>
      </c>
      <c r="O77" s="279" t="e">
        <f t="shared" si="24"/>
        <v>#REF!</v>
      </c>
      <c r="P77" s="279"/>
      <c r="Q77" s="279"/>
      <c r="R77" s="280" t="e">
        <f>IF(AND(J77=0,C77&gt;=設定シート!E$85,C77&lt;=設定シート!G$85),1,0)</f>
        <v>#REF!</v>
      </c>
    </row>
    <row r="78" spans="1:18" ht="15" customHeight="1" x14ac:dyDescent="0.15">
      <c r="B78" s="166">
        <v>6</v>
      </c>
      <c r="C78" s="166" t="e">
        <f>#REF!</f>
        <v>#REF!</v>
      </c>
      <c r="E78" s="166" t="e">
        <f>#REF!</f>
        <v>#REF!</v>
      </c>
      <c r="F78" s="166" t="e">
        <f>#REF!</f>
        <v>#REF!</v>
      </c>
      <c r="G78" s="251" t="str">
        <f>IF(ISERROR(VLOOKUP(E78,労務比率,#REF!,FALSE)),"",VLOOKUP(E78,労務比率,#REF!,FALSE))</f>
        <v/>
      </c>
      <c r="H78" s="251" t="str">
        <f>IF(ISERROR(VLOOKUP(E78,労務比率,#REF!+1,FALSE)),"",VLOOKUP(E78,労務比率,#REF!+1,FALSE))</f>
        <v/>
      </c>
      <c r="I78" s="166" t="e">
        <f>#REF!</f>
        <v>#REF!</v>
      </c>
      <c r="J78" s="166" t="e">
        <f>#REF!</f>
        <v>#REF!</v>
      </c>
      <c r="K78" s="166" t="e">
        <f>#REF!</f>
        <v>#REF!</v>
      </c>
      <c r="L78" s="276">
        <f t="shared" si="17"/>
        <v>0</v>
      </c>
      <c r="M78" s="251">
        <f t="shared" si="22"/>
        <v>0</v>
      </c>
      <c r="N78" s="280" t="e">
        <f t="shared" si="21"/>
        <v>#REF!</v>
      </c>
      <c r="O78" s="279" t="e">
        <f t="shared" si="24"/>
        <v>#REF!</v>
      </c>
      <c r="P78" s="279"/>
      <c r="Q78" s="279"/>
      <c r="R78" s="280" t="e">
        <f>IF(AND(J78=0,C78&gt;=設定シート!E$85,C78&lt;=設定シート!G$85),1,0)</f>
        <v>#REF!</v>
      </c>
    </row>
    <row r="79" spans="1:18" ht="15" customHeight="1" x14ac:dyDescent="0.15">
      <c r="B79" s="166">
        <v>7</v>
      </c>
      <c r="C79" s="166" t="e">
        <f>#REF!</f>
        <v>#REF!</v>
      </c>
      <c r="E79" s="166" t="e">
        <f>#REF!</f>
        <v>#REF!</v>
      </c>
      <c r="F79" s="166" t="e">
        <f>#REF!</f>
        <v>#REF!</v>
      </c>
      <c r="G79" s="251" t="str">
        <f>IF(ISERROR(VLOOKUP(E79,労務比率,#REF!,FALSE)),"",VLOOKUP(E79,労務比率,#REF!,FALSE))</f>
        <v/>
      </c>
      <c r="H79" s="251" t="str">
        <f>IF(ISERROR(VLOOKUP(E79,労務比率,#REF!+1,FALSE)),"",VLOOKUP(E79,労務比率,#REF!+1,FALSE))</f>
        <v/>
      </c>
      <c r="I79" s="166" t="e">
        <f>#REF!</f>
        <v>#REF!</v>
      </c>
      <c r="J79" s="166" t="e">
        <f>#REF!</f>
        <v>#REF!</v>
      </c>
      <c r="K79" s="166" t="e">
        <f>#REF!</f>
        <v>#REF!</v>
      </c>
      <c r="L79" s="276">
        <f t="shared" si="17"/>
        <v>0</v>
      </c>
      <c r="M79" s="251">
        <f t="shared" si="22"/>
        <v>0</v>
      </c>
      <c r="N79" s="280" t="e">
        <f t="shared" si="21"/>
        <v>#REF!</v>
      </c>
      <c r="O79" s="279" t="e">
        <f t="shared" si="24"/>
        <v>#REF!</v>
      </c>
      <c r="P79" s="279"/>
      <c r="Q79" s="279"/>
      <c r="R79" s="280" t="e">
        <f>IF(AND(J79=0,C79&gt;=設定シート!E$85,C79&lt;=設定シート!G$85),1,0)</f>
        <v>#REF!</v>
      </c>
    </row>
    <row r="80" spans="1:18" ht="15" customHeight="1" x14ac:dyDescent="0.15">
      <c r="B80" s="166">
        <v>8</v>
      </c>
      <c r="C80" s="166" t="e">
        <f>#REF!</f>
        <v>#REF!</v>
      </c>
      <c r="E80" s="166" t="e">
        <f>#REF!</f>
        <v>#REF!</v>
      </c>
      <c r="F80" s="166" t="e">
        <f>#REF!</f>
        <v>#REF!</v>
      </c>
      <c r="G80" s="251" t="str">
        <f>IF(ISERROR(VLOOKUP(E80,労務比率,#REF!,FALSE)),"",VLOOKUP(E80,労務比率,#REF!,FALSE))</f>
        <v/>
      </c>
      <c r="H80" s="251" t="str">
        <f>IF(ISERROR(VLOOKUP(E80,労務比率,#REF!+1,FALSE)),"",VLOOKUP(E80,労務比率,#REF!+1,FALSE))</f>
        <v/>
      </c>
      <c r="I80" s="166" t="e">
        <f>#REF!</f>
        <v>#REF!</v>
      </c>
      <c r="J80" s="166" t="e">
        <f>#REF!</f>
        <v>#REF!</v>
      </c>
      <c r="K80" s="166" t="e">
        <f>#REF!</f>
        <v>#REF!</v>
      </c>
      <c r="L80" s="276">
        <f t="shared" si="17"/>
        <v>0</v>
      </c>
      <c r="M80" s="251">
        <f t="shared" si="22"/>
        <v>0</v>
      </c>
      <c r="N80" s="280" t="e">
        <f t="shared" si="21"/>
        <v>#REF!</v>
      </c>
      <c r="O80" s="279" t="e">
        <f t="shared" si="24"/>
        <v>#REF!</v>
      </c>
      <c r="P80" s="279"/>
      <c r="Q80" s="279"/>
      <c r="R80" s="280" t="e">
        <f>IF(AND(J80=0,C80&gt;=設定シート!E$85,C80&lt;=設定シート!G$85),1,0)</f>
        <v>#REF!</v>
      </c>
    </row>
    <row r="81" spans="1:18" ht="15" customHeight="1" x14ac:dyDescent="0.15">
      <c r="B81" s="166">
        <v>9</v>
      </c>
      <c r="C81" s="166" t="e">
        <f>#REF!</f>
        <v>#REF!</v>
      </c>
      <c r="E81" s="166" t="e">
        <f>#REF!</f>
        <v>#REF!</v>
      </c>
      <c r="F81" s="166" t="e">
        <f>#REF!</f>
        <v>#REF!</v>
      </c>
      <c r="G81" s="251" t="str">
        <f>IF(ISERROR(VLOOKUP(E81,労務比率,#REF!,FALSE)),"",VLOOKUP(E81,労務比率,#REF!,FALSE))</f>
        <v/>
      </c>
      <c r="H81" s="251" t="str">
        <f>IF(ISERROR(VLOOKUP(E81,労務比率,#REF!+1,FALSE)),"",VLOOKUP(E81,労務比率,#REF!+1,FALSE))</f>
        <v/>
      </c>
      <c r="I81" s="166" t="e">
        <f>#REF!</f>
        <v>#REF!</v>
      </c>
      <c r="J81" s="166" t="e">
        <f>#REF!</f>
        <v>#REF!</v>
      </c>
      <c r="K81" s="166" t="e">
        <f>#REF!</f>
        <v>#REF!</v>
      </c>
      <c r="L81" s="276">
        <f t="shared" si="17"/>
        <v>0</v>
      </c>
      <c r="M81" s="251">
        <f t="shared" si="22"/>
        <v>0</v>
      </c>
      <c r="N81" s="280" t="e">
        <f t="shared" si="21"/>
        <v>#REF!</v>
      </c>
      <c r="O81" s="279" t="e">
        <f t="shared" si="24"/>
        <v>#REF!</v>
      </c>
      <c r="P81" s="279"/>
      <c r="Q81" s="279"/>
      <c r="R81" s="280" t="e">
        <f>IF(AND(J81=0,C81&gt;=設定シート!E$85,C81&lt;=設定シート!G$85),1,0)</f>
        <v>#REF!</v>
      </c>
    </row>
    <row r="82" spans="1:18" ht="15" customHeight="1" x14ac:dyDescent="0.15">
      <c r="A82" s="166">
        <v>5</v>
      </c>
      <c r="B82" s="166">
        <v>1</v>
      </c>
      <c r="C82" s="166" t="e">
        <f>#REF!</f>
        <v>#REF!</v>
      </c>
      <c r="E82" s="166" t="e">
        <f>#REF!</f>
        <v>#REF!</v>
      </c>
      <c r="F82" s="166" t="e">
        <f>#REF!</f>
        <v>#REF!</v>
      </c>
      <c r="G82" s="251" t="str">
        <f>IF(ISERROR(VLOOKUP(E82,労務比率,#REF!,FALSE)),"",VLOOKUP(E82,労務比率,#REF!,FALSE))</f>
        <v/>
      </c>
      <c r="H82" s="251" t="str">
        <f>IF(ISERROR(VLOOKUP(E82,労務比率,#REF!+1,FALSE)),"",VLOOKUP(E82,労務比率,#REF!+1,FALSE))</f>
        <v/>
      </c>
      <c r="I82" s="166" t="e">
        <f>#REF!</f>
        <v>#REF!</v>
      </c>
      <c r="J82" s="166" t="e">
        <f>#REF!</f>
        <v>#REF!</v>
      </c>
      <c r="K82" s="166" t="e">
        <f>#REF!</f>
        <v>#REF!</v>
      </c>
      <c r="L82" s="276">
        <f t="shared" si="17"/>
        <v>0</v>
      </c>
      <c r="M82" s="251">
        <f t="shared" si="22"/>
        <v>0</v>
      </c>
      <c r="N82" s="280" t="e">
        <f t="shared" si="21"/>
        <v>#REF!</v>
      </c>
      <c r="O82" s="279" t="e">
        <f t="shared" si="24"/>
        <v>#REF!</v>
      </c>
      <c r="P82" s="280">
        <f>INT(SUMIF(O82:O90,0,I82:I90)*105/108)</f>
        <v>0</v>
      </c>
      <c r="Q82" s="283">
        <f>INT(P82*IF(COUNTIF(R82:R90,1)=0,0,SUMIF(R82:R90,1,G82:G90)/COUNTIF(R82:R90,1))/100)</f>
        <v>0</v>
      </c>
      <c r="R82" s="280" t="e">
        <f>IF(AND(J82=0,C82&gt;=設定シート!E$85,C82&lt;=設定シート!G$85),1,0)</f>
        <v>#REF!</v>
      </c>
    </row>
    <row r="83" spans="1:18" ht="15" customHeight="1" x14ac:dyDescent="0.15">
      <c r="B83" s="166">
        <v>2</v>
      </c>
      <c r="C83" s="166" t="e">
        <f>#REF!</f>
        <v>#REF!</v>
      </c>
      <c r="E83" s="166" t="e">
        <f>#REF!</f>
        <v>#REF!</v>
      </c>
      <c r="F83" s="166" t="e">
        <f>#REF!</f>
        <v>#REF!</v>
      </c>
      <c r="G83" s="251" t="str">
        <f>IF(ISERROR(VLOOKUP(E83,労務比率,#REF!,FALSE)),"",VLOOKUP(E83,労務比率,#REF!,FALSE))</f>
        <v/>
      </c>
      <c r="H83" s="251" t="str">
        <f>IF(ISERROR(VLOOKUP(E83,労務比率,#REF!+1,FALSE)),"",VLOOKUP(E83,労務比率,#REF!+1,FALSE))</f>
        <v/>
      </c>
      <c r="I83" s="166" t="e">
        <f>#REF!</f>
        <v>#REF!</v>
      </c>
      <c r="J83" s="166" t="e">
        <f>#REF!</f>
        <v>#REF!</v>
      </c>
      <c r="K83" s="166" t="e">
        <f>#REF!</f>
        <v>#REF!</v>
      </c>
      <c r="L83" s="276">
        <f t="shared" si="17"/>
        <v>0</v>
      </c>
      <c r="M83" s="251">
        <f t="shared" si="22"/>
        <v>0</v>
      </c>
      <c r="N83" s="280" t="e">
        <f t="shared" si="21"/>
        <v>#REF!</v>
      </c>
      <c r="O83" s="279" t="e">
        <f t="shared" si="24"/>
        <v>#REF!</v>
      </c>
      <c r="P83" s="279"/>
      <c r="Q83" s="279"/>
      <c r="R83" s="280" t="e">
        <f>IF(AND(J83=0,C83&gt;=設定シート!E$85,C83&lt;=設定シート!G$85),1,0)</f>
        <v>#REF!</v>
      </c>
    </row>
    <row r="84" spans="1:18" ht="15" customHeight="1" x14ac:dyDescent="0.15">
      <c r="B84" s="166">
        <v>3</v>
      </c>
      <c r="C84" s="166" t="e">
        <f>#REF!</f>
        <v>#REF!</v>
      </c>
      <c r="E84" s="166" t="e">
        <f>#REF!</f>
        <v>#REF!</v>
      </c>
      <c r="F84" s="166" t="e">
        <f>#REF!</f>
        <v>#REF!</v>
      </c>
      <c r="G84" s="251" t="str">
        <f>IF(ISERROR(VLOOKUP(E84,労務比率,#REF!,FALSE)),"",VLOOKUP(E84,労務比率,#REF!,FALSE))</f>
        <v/>
      </c>
      <c r="H84" s="251" t="str">
        <f>IF(ISERROR(VLOOKUP(E84,労務比率,#REF!+1,FALSE)),"",VLOOKUP(E84,労務比率,#REF!+1,FALSE))</f>
        <v/>
      </c>
      <c r="I84" s="166" t="e">
        <f>#REF!</f>
        <v>#REF!</v>
      </c>
      <c r="J84" s="166" t="e">
        <f>#REF!</f>
        <v>#REF!</v>
      </c>
      <c r="K84" s="166" t="e">
        <f>#REF!</f>
        <v>#REF!</v>
      </c>
      <c r="L84" s="276">
        <f t="shared" si="17"/>
        <v>0</v>
      </c>
      <c r="M84" s="251">
        <f t="shared" si="22"/>
        <v>0</v>
      </c>
      <c r="N84" s="280" t="e">
        <f t="shared" si="21"/>
        <v>#REF!</v>
      </c>
      <c r="O84" s="279" t="e">
        <f t="shared" si="24"/>
        <v>#REF!</v>
      </c>
      <c r="P84" s="279"/>
      <c r="Q84" s="279"/>
      <c r="R84" s="280" t="e">
        <f>IF(AND(J84=0,C84&gt;=設定シート!E$85,C84&lt;=設定シート!G$85),1,0)</f>
        <v>#REF!</v>
      </c>
    </row>
    <row r="85" spans="1:18" ht="15" customHeight="1" x14ac:dyDescent="0.15">
      <c r="B85" s="166">
        <v>4</v>
      </c>
      <c r="C85" s="166" t="e">
        <f>#REF!</f>
        <v>#REF!</v>
      </c>
      <c r="E85" s="166" t="e">
        <f>#REF!</f>
        <v>#REF!</v>
      </c>
      <c r="F85" s="166" t="e">
        <f>#REF!</f>
        <v>#REF!</v>
      </c>
      <c r="G85" s="251" t="str">
        <f>IF(ISERROR(VLOOKUP(E85,労務比率,#REF!,FALSE)),"",VLOOKUP(E85,労務比率,#REF!,FALSE))</f>
        <v/>
      </c>
      <c r="H85" s="251" t="str">
        <f>IF(ISERROR(VLOOKUP(E85,労務比率,#REF!+1,FALSE)),"",VLOOKUP(E85,労務比率,#REF!+1,FALSE))</f>
        <v/>
      </c>
      <c r="I85" s="166" t="e">
        <f>#REF!</f>
        <v>#REF!</v>
      </c>
      <c r="J85" s="166" t="e">
        <f>#REF!</f>
        <v>#REF!</v>
      </c>
      <c r="K85" s="166" t="e">
        <f>#REF!</f>
        <v>#REF!</v>
      </c>
      <c r="L85" s="276">
        <f t="shared" si="17"/>
        <v>0</v>
      </c>
      <c r="M85" s="251">
        <f t="shared" si="22"/>
        <v>0</v>
      </c>
      <c r="N85" s="280" t="e">
        <f t="shared" si="21"/>
        <v>#REF!</v>
      </c>
      <c r="O85" s="279" t="e">
        <f t="shared" ref="O85:O148" si="25">IF(I85=N85,IF(ISERROR(ROUNDDOWN(I85*G85/100,0)+K85),0,ROUNDDOWN(I85*G85/100,0)+K85),0)</f>
        <v>#REF!</v>
      </c>
      <c r="P85" s="279"/>
      <c r="Q85" s="279"/>
      <c r="R85" s="280" t="e">
        <f>IF(AND(J85=0,C85&gt;=設定シート!E$85,C85&lt;=設定シート!G$85),1,0)</f>
        <v>#REF!</v>
      </c>
    </row>
    <row r="86" spans="1:18" ht="15" customHeight="1" x14ac:dyDescent="0.15">
      <c r="B86" s="166">
        <v>5</v>
      </c>
      <c r="C86" s="166" t="e">
        <f>#REF!</f>
        <v>#REF!</v>
      </c>
      <c r="E86" s="166" t="e">
        <f>#REF!</f>
        <v>#REF!</v>
      </c>
      <c r="F86" s="166" t="e">
        <f>#REF!</f>
        <v>#REF!</v>
      </c>
      <c r="G86" s="251" t="str">
        <f>IF(ISERROR(VLOOKUP(E86,労務比率,#REF!,FALSE)),"",VLOOKUP(E86,労務比率,#REF!,FALSE))</f>
        <v/>
      </c>
      <c r="H86" s="251" t="str">
        <f>IF(ISERROR(VLOOKUP(E86,労務比率,#REF!+1,FALSE)),"",VLOOKUP(E86,労務比率,#REF!+1,FALSE))</f>
        <v/>
      </c>
      <c r="I86" s="166" t="e">
        <f>#REF!</f>
        <v>#REF!</v>
      </c>
      <c r="J86" s="166" t="e">
        <f>#REF!</f>
        <v>#REF!</v>
      </c>
      <c r="K86" s="166" t="e">
        <f>#REF!</f>
        <v>#REF!</v>
      </c>
      <c r="L86" s="276">
        <f t="shared" si="17"/>
        <v>0</v>
      </c>
      <c r="M86" s="251">
        <f t="shared" si="22"/>
        <v>0</v>
      </c>
      <c r="N86" s="280" t="e">
        <f t="shared" si="21"/>
        <v>#REF!</v>
      </c>
      <c r="O86" s="279" t="e">
        <f t="shared" si="25"/>
        <v>#REF!</v>
      </c>
      <c r="P86" s="279"/>
      <c r="Q86" s="279"/>
      <c r="R86" s="280" t="e">
        <f>IF(AND(J86=0,C86&gt;=設定シート!E$85,C86&lt;=設定シート!G$85),1,0)</f>
        <v>#REF!</v>
      </c>
    </row>
    <row r="87" spans="1:18" ht="15" customHeight="1" x14ac:dyDescent="0.15">
      <c r="B87" s="166">
        <v>6</v>
      </c>
      <c r="C87" s="166" t="e">
        <f>#REF!</f>
        <v>#REF!</v>
      </c>
      <c r="E87" s="166" t="e">
        <f>#REF!</f>
        <v>#REF!</v>
      </c>
      <c r="F87" s="166" t="e">
        <f>#REF!</f>
        <v>#REF!</v>
      </c>
      <c r="G87" s="251" t="str">
        <f>IF(ISERROR(VLOOKUP(E87,労務比率,#REF!,FALSE)),"",VLOOKUP(E87,労務比率,#REF!,FALSE))</f>
        <v/>
      </c>
      <c r="H87" s="251" t="str">
        <f>IF(ISERROR(VLOOKUP(E87,労務比率,#REF!+1,FALSE)),"",VLOOKUP(E87,労務比率,#REF!+1,FALSE))</f>
        <v/>
      </c>
      <c r="I87" s="166" t="e">
        <f>#REF!</f>
        <v>#REF!</v>
      </c>
      <c r="J87" s="166" t="e">
        <f>#REF!</f>
        <v>#REF!</v>
      </c>
      <c r="K87" s="166" t="e">
        <f>#REF!</f>
        <v>#REF!</v>
      </c>
      <c r="L87" s="276">
        <f t="shared" si="17"/>
        <v>0</v>
      </c>
      <c r="M87" s="251">
        <f t="shared" si="22"/>
        <v>0</v>
      </c>
      <c r="N87" s="280" t="e">
        <f t="shared" si="21"/>
        <v>#REF!</v>
      </c>
      <c r="O87" s="279" t="e">
        <f t="shared" si="25"/>
        <v>#REF!</v>
      </c>
      <c r="P87" s="279"/>
      <c r="Q87" s="279"/>
      <c r="R87" s="280" t="e">
        <f>IF(AND(J87=0,C87&gt;=設定シート!E$85,C87&lt;=設定シート!G$85),1,0)</f>
        <v>#REF!</v>
      </c>
    </row>
    <row r="88" spans="1:18" ht="15" customHeight="1" x14ac:dyDescent="0.15">
      <c r="B88" s="166">
        <v>7</v>
      </c>
      <c r="C88" s="166" t="e">
        <f>#REF!</f>
        <v>#REF!</v>
      </c>
      <c r="E88" s="166" t="e">
        <f>#REF!</f>
        <v>#REF!</v>
      </c>
      <c r="F88" s="166" t="e">
        <f>#REF!</f>
        <v>#REF!</v>
      </c>
      <c r="G88" s="251" t="str">
        <f>IF(ISERROR(VLOOKUP(E88,労務比率,#REF!,FALSE)),"",VLOOKUP(E88,労務比率,#REF!,FALSE))</f>
        <v/>
      </c>
      <c r="H88" s="251" t="str">
        <f>IF(ISERROR(VLOOKUP(E88,労務比率,#REF!+1,FALSE)),"",VLOOKUP(E88,労務比率,#REF!+1,FALSE))</f>
        <v/>
      </c>
      <c r="I88" s="166" t="e">
        <f>#REF!</f>
        <v>#REF!</v>
      </c>
      <c r="J88" s="166" t="e">
        <f>#REF!</f>
        <v>#REF!</v>
      </c>
      <c r="K88" s="166" t="e">
        <f>#REF!</f>
        <v>#REF!</v>
      </c>
      <c r="L88" s="276">
        <f t="shared" si="17"/>
        <v>0</v>
      </c>
      <c r="M88" s="251">
        <f t="shared" si="22"/>
        <v>0</v>
      </c>
      <c r="N88" s="280" t="e">
        <f t="shared" si="21"/>
        <v>#REF!</v>
      </c>
      <c r="O88" s="279" t="e">
        <f t="shared" si="25"/>
        <v>#REF!</v>
      </c>
      <c r="P88" s="279"/>
      <c r="Q88" s="279"/>
      <c r="R88" s="280" t="e">
        <f>IF(AND(J88=0,C88&gt;=設定シート!E$85,C88&lt;=設定シート!G$85),1,0)</f>
        <v>#REF!</v>
      </c>
    </row>
    <row r="89" spans="1:18" ht="15" customHeight="1" x14ac:dyDescent="0.15">
      <c r="B89" s="166">
        <v>8</v>
      </c>
      <c r="C89" s="166" t="e">
        <f>#REF!</f>
        <v>#REF!</v>
      </c>
      <c r="E89" s="166" t="e">
        <f>#REF!</f>
        <v>#REF!</v>
      </c>
      <c r="F89" s="166" t="e">
        <f>#REF!</f>
        <v>#REF!</v>
      </c>
      <c r="G89" s="251" t="str">
        <f>IF(ISERROR(VLOOKUP(E89,労務比率,#REF!,FALSE)),"",VLOOKUP(E89,労務比率,#REF!,FALSE))</f>
        <v/>
      </c>
      <c r="H89" s="251" t="str">
        <f>IF(ISERROR(VLOOKUP(E89,労務比率,#REF!+1,FALSE)),"",VLOOKUP(E89,労務比率,#REF!+1,FALSE))</f>
        <v/>
      </c>
      <c r="I89" s="166" t="e">
        <f>#REF!</f>
        <v>#REF!</v>
      </c>
      <c r="J89" s="166" t="e">
        <f>#REF!</f>
        <v>#REF!</v>
      </c>
      <c r="K89" s="166" t="e">
        <f>#REF!</f>
        <v>#REF!</v>
      </c>
      <c r="L89" s="276">
        <f t="shared" si="17"/>
        <v>0</v>
      </c>
      <c r="M89" s="251">
        <f t="shared" si="22"/>
        <v>0</v>
      </c>
      <c r="N89" s="280" t="e">
        <f t="shared" si="21"/>
        <v>#REF!</v>
      </c>
      <c r="O89" s="279" t="e">
        <f t="shared" si="25"/>
        <v>#REF!</v>
      </c>
      <c r="P89" s="279"/>
      <c r="Q89" s="279"/>
      <c r="R89" s="280" t="e">
        <f>IF(AND(J89=0,C89&gt;=設定シート!E$85,C89&lt;=設定シート!G$85),1,0)</f>
        <v>#REF!</v>
      </c>
    </row>
    <row r="90" spans="1:18" ht="15" customHeight="1" x14ac:dyDescent="0.15">
      <c r="B90" s="166">
        <v>9</v>
      </c>
      <c r="C90" s="166" t="e">
        <f>#REF!</f>
        <v>#REF!</v>
      </c>
      <c r="E90" s="166" t="e">
        <f>#REF!</f>
        <v>#REF!</v>
      </c>
      <c r="F90" s="166" t="e">
        <f>#REF!</f>
        <v>#REF!</v>
      </c>
      <c r="G90" s="251" t="str">
        <f>IF(ISERROR(VLOOKUP(E90,労務比率,#REF!,FALSE)),"",VLOOKUP(E90,労務比率,#REF!,FALSE))</f>
        <v/>
      </c>
      <c r="H90" s="251" t="str">
        <f>IF(ISERROR(VLOOKUP(E90,労務比率,#REF!+1,FALSE)),"",VLOOKUP(E90,労務比率,#REF!+1,FALSE))</f>
        <v/>
      </c>
      <c r="I90" s="166" t="e">
        <f>#REF!</f>
        <v>#REF!</v>
      </c>
      <c r="J90" s="166" t="e">
        <f>#REF!</f>
        <v>#REF!</v>
      </c>
      <c r="K90" s="166" t="e">
        <f>#REF!</f>
        <v>#REF!</v>
      </c>
      <c r="L90" s="276">
        <f t="shared" si="17"/>
        <v>0</v>
      </c>
      <c r="M90" s="251">
        <f t="shared" si="22"/>
        <v>0</v>
      </c>
      <c r="N90" s="280" t="e">
        <f t="shared" si="21"/>
        <v>#REF!</v>
      </c>
      <c r="O90" s="279" t="e">
        <f t="shared" si="25"/>
        <v>#REF!</v>
      </c>
      <c r="P90" s="279"/>
      <c r="Q90" s="279"/>
      <c r="R90" s="280" t="e">
        <f>IF(AND(J90=0,C90&gt;=設定シート!E$85,C90&lt;=設定シート!G$85),1,0)</f>
        <v>#REF!</v>
      </c>
    </row>
    <row r="91" spans="1:18" ht="15" customHeight="1" x14ac:dyDescent="0.15">
      <c r="A91" s="166">
        <v>6</v>
      </c>
      <c r="B91" s="166">
        <v>1</v>
      </c>
      <c r="C91" s="166" t="e">
        <f>#REF!</f>
        <v>#REF!</v>
      </c>
      <c r="E91" s="166" t="e">
        <f>#REF!</f>
        <v>#REF!</v>
      </c>
      <c r="F91" s="166" t="e">
        <f>#REF!</f>
        <v>#REF!</v>
      </c>
      <c r="G91" s="251" t="str">
        <f>IF(ISERROR(VLOOKUP(E91,労務比率,#REF!,FALSE)),"",VLOOKUP(E91,労務比率,#REF!,FALSE))</f>
        <v/>
      </c>
      <c r="H91" s="251" t="str">
        <f>IF(ISERROR(VLOOKUP(E91,労務比率,#REF!+1,FALSE)),"",VLOOKUP(E91,労務比率,#REF!+1,FALSE))</f>
        <v/>
      </c>
      <c r="I91" s="166" t="e">
        <f>#REF!</f>
        <v>#REF!</v>
      </c>
      <c r="J91" s="166" t="e">
        <f>#REF!</f>
        <v>#REF!</v>
      </c>
      <c r="K91" s="166" t="e">
        <f>#REF!</f>
        <v>#REF!</v>
      </c>
      <c r="L91" s="276">
        <f t="shared" si="17"/>
        <v>0</v>
      </c>
      <c r="M91" s="251">
        <f t="shared" si="22"/>
        <v>0</v>
      </c>
      <c r="N91" s="280" t="e">
        <f t="shared" si="21"/>
        <v>#REF!</v>
      </c>
      <c r="O91" s="279" t="e">
        <f t="shared" si="25"/>
        <v>#REF!</v>
      </c>
      <c r="P91" s="280">
        <f>INT(SUMIF(O91:O99,0,I91:I99)*105/108)</f>
        <v>0</v>
      </c>
      <c r="Q91" s="283">
        <f>INT(P91*IF(COUNTIF(R91:R99,1)=0,0,SUMIF(R91:R99,1,G91:G99)/COUNTIF(R91:R99,1))/100)</f>
        <v>0</v>
      </c>
      <c r="R91" s="280" t="e">
        <f>IF(AND(J91=0,C91&gt;=設定シート!E$85,C91&lt;=設定シート!G$85),1,0)</f>
        <v>#REF!</v>
      </c>
    </row>
    <row r="92" spans="1:18" ht="15" customHeight="1" x14ac:dyDescent="0.15">
      <c r="B92" s="166">
        <v>2</v>
      </c>
      <c r="C92" s="166" t="e">
        <f>#REF!</f>
        <v>#REF!</v>
      </c>
      <c r="E92" s="166" t="e">
        <f>#REF!</f>
        <v>#REF!</v>
      </c>
      <c r="F92" s="166" t="e">
        <f>#REF!</f>
        <v>#REF!</v>
      </c>
      <c r="G92" s="251" t="str">
        <f>IF(ISERROR(VLOOKUP(E92,労務比率,#REF!,FALSE)),"",VLOOKUP(E92,労務比率,#REF!,FALSE))</f>
        <v/>
      </c>
      <c r="H92" s="251" t="str">
        <f>IF(ISERROR(VLOOKUP(E92,労務比率,#REF!+1,FALSE)),"",VLOOKUP(E92,労務比率,#REF!+1,FALSE))</f>
        <v/>
      </c>
      <c r="I92" s="166" t="e">
        <f>#REF!</f>
        <v>#REF!</v>
      </c>
      <c r="J92" s="166" t="e">
        <f>#REF!</f>
        <v>#REF!</v>
      </c>
      <c r="K92" s="166" t="e">
        <f>#REF!</f>
        <v>#REF!</v>
      </c>
      <c r="L92" s="276">
        <f t="shared" si="17"/>
        <v>0</v>
      </c>
      <c r="M92" s="251">
        <f t="shared" si="22"/>
        <v>0</v>
      </c>
      <c r="N92" s="280" t="e">
        <f t="shared" si="21"/>
        <v>#REF!</v>
      </c>
      <c r="O92" s="279" t="e">
        <f t="shared" si="25"/>
        <v>#REF!</v>
      </c>
      <c r="P92" s="280"/>
      <c r="Q92" s="280"/>
      <c r="R92" s="280" t="e">
        <f>IF(AND(J92=0,C92&gt;=設定シート!E$85,C92&lt;=設定シート!G$85),1,0)</f>
        <v>#REF!</v>
      </c>
    </row>
    <row r="93" spans="1:18" ht="15" customHeight="1" x14ac:dyDescent="0.15">
      <c r="B93" s="166">
        <v>3</v>
      </c>
      <c r="C93" s="166" t="e">
        <f>#REF!</f>
        <v>#REF!</v>
      </c>
      <c r="E93" s="166" t="e">
        <f>#REF!</f>
        <v>#REF!</v>
      </c>
      <c r="F93" s="166" t="e">
        <f>#REF!</f>
        <v>#REF!</v>
      </c>
      <c r="G93" s="251" t="str">
        <f>IF(ISERROR(VLOOKUP(E93,労務比率,#REF!,FALSE)),"",VLOOKUP(E93,労務比率,#REF!,FALSE))</f>
        <v/>
      </c>
      <c r="H93" s="251" t="str">
        <f>IF(ISERROR(VLOOKUP(E93,労務比率,#REF!+1,FALSE)),"",VLOOKUP(E93,労務比率,#REF!+1,FALSE))</f>
        <v/>
      </c>
      <c r="I93" s="166" t="e">
        <f>#REF!</f>
        <v>#REF!</v>
      </c>
      <c r="J93" s="166" t="e">
        <f>#REF!</f>
        <v>#REF!</v>
      </c>
      <c r="K93" s="166" t="e">
        <f>#REF!</f>
        <v>#REF!</v>
      </c>
      <c r="L93" s="276">
        <f t="shared" si="17"/>
        <v>0</v>
      </c>
      <c r="M93" s="251">
        <f t="shared" si="22"/>
        <v>0</v>
      </c>
      <c r="N93" s="280" t="e">
        <f t="shared" si="21"/>
        <v>#REF!</v>
      </c>
      <c r="O93" s="279" t="e">
        <f t="shared" si="25"/>
        <v>#REF!</v>
      </c>
      <c r="P93" s="280"/>
      <c r="Q93" s="280"/>
      <c r="R93" s="280" t="e">
        <f>IF(AND(J93=0,C93&gt;=設定シート!E$85,C93&lt;=設定シート!G$85),1,0)</f>
        <v>#REF!</v>
      </c>
    </row>
    <row r="94" spans="1:18" ht="15" customHeight="1" x14ac:dyDescent="0.15">
      <c r="B94" s="166">
        <v>4</v>
      </c>
      <c r="C94" s="166" t="e">
        <f>#REF!</f>
        <v>#REF!</v>
      </c>
      <c r="E94" s="166" t="e">
        <f>#REF!</f>
        <v>#REF!</v>
      </c>
      <c r="F94" s="166" t="e">
        <f>#REF!</f>
        <v>#REF!</v>
      </c>
      <c r="G94" s="251" t="str">
        <f>IF(ISERROR(VLOOKUP(E94,労務比率,#REF!,FALSE)),"",VLOOKUP(E94,労務比率,#REF!,FALSE))</f>
        <v/>
      </c>
      <c r="H94" s="251" t="str">
        <f>IF(ISERROR(VLOOKUP(E94,労務比率,#REF!+1,FALSE)),"",VLOOKUP(E94,労務比率,#REF!+1,FALSE))</f>
        <v/>
      </c>
      <c r="I94" s="166" t="e">
        <f>#REF!</f>
        <v>#REF!</v>
      </c>
      <c r="J94" s="166" t="e">
        <f>#REF!</f>
        <v>#REF!</v>
      </c>
      <c r="K94" s="166" t="e">
        <f>#REF!</f>
        <v>#REF!</v>
      </c>
      <c r="L94" s="276">
        <f t="shared" si="17"/>
        <v>0</v>
      </c>
      <c r="M94" s="251">
        <f t="shared" si="22"/>
        <v>0</v>
      </c>
      <c r="N94" s="280" t="e">
        <f t="shared" si="21"/>
        <v>#REF!</v>
      </c>
      <c r="O94" s="279" t="e">
        <f t="shared" si="25"/>
        <v>#REF!</v>
      </c>
      <c r="P94" s="280"/>
      <c r="Q94" s="280"/>
      <c r="R94" s="280" t="e">
        <f>IF(AND(J94=0,C94&gt;=設定シート!E$85,C94&lt;=設定シート!G$85),1,0)</f>
        <v>#REF!</v>
      </c>
    </row>
    <row r="95" spans="1:18" ht="15" customHeight="1" x14ac:dyDescent="0.15">
      <c r="B95" s="166">
        <v>5</v>
      </c>
      <c r="C95" s="166" t="e">
        <f>#REF!</f>
        <v>#REF!</v>
      </c>
      <c r="E95" s="166" t="e">
        <f>#REF!</f>
        <v>#REF!</v>
      </c>
      <c r="F95" s="166" t="e">
        <f>#REF!</f>
        <v>#REF!</v>
      </c>
      <c r="G95" s="251" t="str">
        <f>IF(ISERROR(VLOOKUP(E95,労務比率,#REF!,FALSE)),"",VLOOKUP(E95,労務比率,#REF!,FALSE))</f>
        <v/>
      </c>
      <c r="H95" s="251" t="str">
        <f>IF(ISERROR(VLOOKUP(E95,労務比率,#REF!+1,FALSE)),"",VLOOKUP(E95,労務比率,#REF!+1,FALSE))</f>
        <v/>
      </c>
      <c r="I95" s="166" t="e">
        <f>#REF!</f>
        <v>#REF!</v>
      </c>
      <c r="J95" s="166" t="e">
        <f>#REF!</f>
        <v>#REF!</v>
      </c>
      <c r="K95" s="166" t="e">
        <f>#REF!</f>
        <v>#REF!</v>
      </c>
      <c r="L95" s="276">
        <f t="shared" si="17"/>
        <v>0</v>
      </c>
      <c r="M95" s="251">
        <f t="shared" si="22"/>
        <v>0</v>
      </c>
      <c r="N95" s="280" t="e">
        <f t="shared" si="21"/>
        <v>#REF!</v>
      </c>
      <c r="O95" s="279" t="e">
        <f t="shared" si="25"/>
        <v>#REF!</v>
      </c>
      <c r="P95" s="280"/>
      <c r="Q95" s="280"/>
      <c r="R95" s="280" t="e">
        <f>IF(AND(J95=0,C95&gt;=設定シート!E$85,C95&lt;=設定シート!G$85),1,0)</f>
        <v>#REF!</v>
      </c>
    </row>
    <row r="96" spans="1:18" ht="15" customHeight="1" x14ac:dyDescent="0.15">
      <c r="B96" s="166">
        <v>6</v>
      </c>
      <c r="C96" s="166" t="e">
        <f>#REF!</f>
        <v>#REF!</v>
      </c>
      <c r="E96" s="166" t="e">
        <f>#REF!</f>
        <v>#REF!</v>
      </c>
      <c r="F96" s="166" t="e">
        <f>#REF!</f>
        <v>#REF!</v>
      </c>
      <c r="G96" s="251" t="str">
        <f>IF(ISERROR(VLOOKUP(E96,労務比率,#REF!,FALSE)),"",VLOOKUP(E96,労務比率,#REF!,FALSE))</f>
        <v/>
      </c>
      <c r="H96" s="251" t="str">
        <f>IF(ISERROR(VLOOKUP(E96,労務比率,#REF!+1,FALSE)),"",VLOOKUP(E96,労務比率,#REF!+1,FALSE))</f>
        <v/>
      </c>
      <c r="I96" s="166" t="e">
        <f>#REF!</f>
        <v>#REF!</v>
      </c>
      <c r="J96" s="166" t="e">
        <f>#REF!</f>
        <v>#REF!</v>
      </c>
      <c r="K96" s="166" t="e">
        <f>#REF!</f>
        <v>#REF!</v>
      </c>
      <c r="L96" s="276">
        <f t="shared" si="17"/>
        <v>0</v>
      </c>
      <c r="M96" s="251">
        <f t="shared" si="22"/>
        <v>0</v>
      </c>
      <c r="N96" s="280" t="e">
        <f t="shared" si="21"/>
        <v>#REF!</v>
      </c>
      <c r="O96" s="279" t="e">
        <f t="shared" si="25"/>
        <v>#REF!</v>
      </c>
      <c r="P96" s="280"/>
      <c r="Q96" s="280"/>
      <c r="R96" s="280" t="e">
        <f>IF(AND(J96=0,C96&gt;=設定シート!E$85,C96&lt;=設定シート!G$85),1,0)</f>
        <v>#REF!</v>
      </c>
    </row>
    <row r="97" spans="1:18" ht="15" customHeight="1" x14ac:dyDescent="0.15">
      <c r="B97" s="166">
        <v>7</v>
      </c>
      <c r="C97" s="166" t="e">
        <f>#REF!</f>
        <v>#REF!</v>
      </c>
      <c r="E97" s="166" t="e">
        <f>#REF!</f>
        <v>#REF!</v>
      </c>
      <c r="F97" s="166" t="e">
        <f>#REF!</f>
        <v>#REF!</v>
      </c>
      <c r="G97" s="251" t="str">
        <f>IF(ISERROR(VLOOKUP(E97,労務比率,#REF!,FALSE)),"",VLOOKUP(E97,労務比率,#REF!,FALSE))</f>
        <v/>
      </c>
      <c r="H97" s="251" t="str">
        <f>IF(ISERROR(VLOOKUP(E97,労務比率,#REF!+1,FALSE)),"",VLOOKUP(E97,労務比率,#REF!+1,FALSE))</f>
        <v/>
      </c>
      <c r="I97" s="166" t="e">
        <f>#REF!</f>
        <v>#REF!</v>
      </c>
      <c r="J97" s="166" t="e">
        <f>#REF!</f>
        <v>#REF!</v>
      </c>
      <c r="K97" s="166" t="e">
        <f>#REF!</f>
        <v>#REF!</v>
      </c>
      <c r="L97" s="276">
        <f t="shared" si="17"/>
        <v>0</v>
      </c>
      <c r="M97" s="251">
        <f t="shared" si="22"/>
        <v>0</v>
      </c>
      <c r="N97" s="280" t="e">
        <f t="shared" si="21"/>
        <v>#REF!</v>
      </c>
      <c r="O97" s="279" t="e">
        <f t="shared" si="25"/>
        <v>#REF!</v>
      </c>
      <c r="P97" s="280"/>
      <c r="Q97" s="280"/>
      <c r="R97" s="280" t="e">
        <f>IF(AND(J97=0,C97&gt;=設定シート!E$85,C97&lt;=設定シート!G$85),1,0)</f>
        <v>#REF!</v>
      </c>
    </row>
    <row r="98" spans="1:18" ht="15" customHeight="1" x14ac:dyDescent="0.15">
      <c r="B98" s="166">
        <v>8</v>
      </c>
      <c r="C98" s="166" t="e">
        <f>#REF!</f>
        <v>#REF!</v>
      </c>
      <c r="E98" s="166" t="e">
        <f>#REF!</f>
        <v>#REF!</v>
      </c>
      <c r="F98" s="166" t="e">
        <f>#REF!</f>
        <v>#REF!</v>
      </c>
      <c r="G98" s="251" t="str">
        <f>IF(ISERROR(VLOOKUP(E98,労務比率,#REF!,FALSE)),"",VLOOKUP(E98,労務比率,#REF!,FALSE))</f>
        <v/>
      </c>
      <c r="H98" s="251" t="str">
        <f>IF(ISERROR(VLOOKUP(E98,労務比率,#REF!+1,FALSE)),"",VLOOKUP(E98,労務比率,#REF!+1,FALSE))</f>
        <v/>
      </c>
      <c r="I98" s="166" t="e">
        <f>#REF!</f>
        <v>#REF!</v>
      </c>
      <c r="J98" s="166" t="e">
        <f>#REF!</f>
        <v>#REF!</v>
      </c>
      <c r="K98" s="166" t="e">
        <f>#REF!</f>
        <v>#REF!</v>
      </c>
      <c r="L98" s="276">
        <f t="shared" si="17"/>
        <v>0</v>
      </c>
      <c r="M98" s="251">
        <f t="shared" si="22"/>
        <v>0</v>
      </c>
      <c r="N98" s="280" t="e">
        <f t="shared" si="21"/>
        <v>#REF!</v>
      </c>
      <c r="O98" s="279" t="e">
        <f t="shared" si="25"/>
        <v>#REF!</v>
      </c>
      <c r="P98" s="280"/>
      <c r="Q98" s="280"/>
      <c r="R98" s="280" t="e">
        <f>IF(AND(J98=0,C98&gt;=設定シート!E$85,C98&lt;=設定シート!G$85),1,0)</f>
        <v>#REF!</v>
      </c>
    </row>
    <row r="99" spans="1:18" ht="15" customHeight="1" x14ac:dyDescent="0.15">
      <c r="B99" s="166">
        <v>9</v>
      </c>
      <c r="C99" s="166" t="e">
        <f>#REF!</f>
        <v>#REF!</v>
      </c>
      <c r="E99" s="166" t="e">
        <f>#REF!</f>
        <v>#REF!</v>
      </c>
      <c r="F99" s="166" t="e">
        <f>#REF!</f>
        <v>#REF!</v>
      </c>
      <c r="G99" s="251" t="str">
        <f>IF(ISERROR(VLOOKUP(E99,労務比率,#REF!,FALSE)),"",VLOOKUP(E99,労務比率,#REF!,FALSE))</f>
        <v/>
      </c>
      <c r="H99" s="251" t="str">
        <f>IF(ISERROR(VLOOKUP(E99,労務比率,#REF!+1,FALSE)),"",VLOOKUP(E99,労務比率,#REF!+1,FALSE))</f>
        <v/>
      </c>
      <c r="I99" s="166" t="e">
        <f>#REF!</f>
        <v>#REF!</v>
      </c>
      <c r="J99" s="166" t="e">
        <f>#REF!</f>
        <v>#REF!</v>
      </c>
      <c r="K99" s="166" t="e">
        <f>#REF!</f>
        <v>#REF!</v>
      </c>
      <c r="L99" s="276">
        <f t="shared" si="17"/>
        <v>0</v>
      </c>
      <c r="M99" s="251">
        <f t="shared" si="22"/>
        <v>0</v>
      </c>
      <c r="N99" s="280" t="e">
        <f t="shared" si="21"/>
        <v>#REF!</v>
      </c>
      <c r="O99" s="279" t="e">
        <f t="shared" si="25"/>
        <v>#REF!</v>
      </c>
      <c r="P99" s="280"/>
      <c r="Q99" s="280"/>
      <c r="R99" s="280" t="e">
        <f>IF(AND(J99=0,C99&gt;=設定シート!E$85,C99&lt;=設定シート!G$85),1,0)</f>
        <v>#REF!</v>
      </c>
    </row>
    <row r="100" spans="1:18" ht="15" customHeight="1" x14ac:dyDescent="0.15">
      <c r="A100" s="166">
        <v>7</v>
      </c>
      <c r="B100" s="166">
        <v>1</v>
      </c>
      <c r="C100" s="166" t="e">
        <f>#REF!</f>
        <v>#REF!</v>
      </c>
      <c r="E100" s="166" t="e">
        <f>#REF!</f>
        <v>#REF!</v>
      </c>
      <c r="F100" s="166" t="e">
        <f>#REF!</f>
        <v>#REF!</v>
      </c>
      <c r="G100" s="251" t="str">
        <f>IF(ISERROR(VLOOKUP(E100,労務比率,#REF!,FALSE)),"",VLOOKUP(E100,労務比率,#REF!,FALSE))</f>
        <v/>
      </c>
      <c r="H100" s="251" t="str">
        <f>IF(ISERROR(VLOOKUP(E100,労務比率,#REF!+1,FALSE)),"",VLOOKUP(E100,労務比率,#REF!+1,FALSE))</f>
        <v/>
      </c>
      <c r="I100" s="166" t="e">
        <f>#REF!</f>
        <v>#REF!</v>
      </c>
      <c r="J100" s="166" t="e">
        <f>#REF!</f>
        <v>#REF!</v>
      </c>
      <c r="K100" s="166" t="e">
        <f>#REF!</f>
        <v>#REF!</v>
      </c>
      <c r="L100" s="276">
        <f t="shared" si="17"/>
        <v>0</v>
      </c>
      <c r="M100" s="251">
        <f t="shared" si="22"/>
        <v>0</v>
      </c>
      <c r="N100" s="280" t="e">
        <f t="shared" si="21"/>
        <v>#REF!</v>
      </c>
      <c r="O100" s="279" t="e">
        <f t="shared" si="25"/>
        <v>#REF!</v>
      </c>
      <c r="P100" s="280">
        <f>INT(SUMIF(O100:O108,0,I100:I108)*105/108)</f>
        <v>0</v>
      </c>
      <c r="Q100" s="283">
        <f>INT(P100*IF(COUNTIF(R100:R108,1)=0,0,SUMIF(R100:R108,1,G100:G108)/COUNTIF(R100:R108,1))/100)</f>
        <v>0</v>
      </c>
      <c r="R100" s="280" t="e">
        <f>IF(AND(J100=0,C100&gt;=設定シート!E$85,C100&lt;=設定シート!G$85),1,0)</f>
        <v>#REF!</v>
      </c>
    </row>
    <row r="101" spans="1:18" ht="15" customHeight="1" x14ac:dyDescent="0.15">
      <c r="B101" s="166">
        <v>2</v>
      </c>
      <c r="C101" s="166" t="e">
        <f>#REF!</f>
        <v>#REF!</v>
      </c>
      <c r="E101" s="166" t="e">
        <f>#REF!</f>
        <v>#REF!</v>
      </c>
      <c r="F101" s="166" t="e">
        <f>#REF!</f>
        <v>#REF!</v>
      </c>
      <c r="G101" s="251" t="str">
        <f>IF(ISERROR(VLOOKUP(E101,労務比率,#REF!,FALSE)),"",VLOOKUP(E101,労務比率,#REF!,FALSE))</f>
        <v/>
      </c>
      <c r="H101" s="251" t="str">
        <f>IF(ISERROR(VLOOKUP(E101,労務比率,#REF!+1,FALSE)),"",VLOOKUP(E101,労務比率,#REF!+1,FALSE))</f>
        <v/>
      </c>
      <c r="I101" s="166" t="e">
        <f>#REF!</f>
        <v>#REF!</v>
      </c>
      <c r="J101" s="166" t="e">
        <f>#REF!</f>
        <v>#REF!</v>
      </c>
      <c r="K101" s="166" t="e">
        <f>#REF!</f>
        <v>#REF!</v>
      </c>
      <c r="L101" s="276">
        <f t="shared" si="17"/>
        <v>0</v>
      </c>
      <c r="M101" s="251">
        <f t="shared" si="22"/>
        <v>0</v>
      </c>
      <c r="N101" s="280" t="e">
        <f t="shared" si="21"/>
        <v>#REF!</v>
      </c>
      <c r="O101" s="279" t="e">
        <f t="shared" si="25"/>
        <v>#REF!</v>
      </c>
      <c r="P101" s="280"/>
      <c r="Q101" s="280"/>
      <c r="R101" s="280" t="e">
        <f>IF(AND(J101=0,C101&gt;=設定シート!E$85,C101&lt;=設定シート!G$85),1,0)</f>
        <v>#REF!</v>
      </c>
    </row>
    <row r="102" spans="1:18" ht="15" customHeight="1" x14ac:dyDescent="0.15">
      <c r="B102" s="166">
        <v>3</v>
      </c>
      <c r="C102" s="166" t="e">
        <f>#REF!</f>
        <v>#REF!</v>
      </c>
      <c r="E102" s="166" t="e">
        <f>#REF!</f>
        <v>#REF!</v>
      </c>
      <c r="F102" s="166" t="e">
        <f>#REF!</f>
        <v>#REF!</v>
      </c>
      <c r="G102" s="251" t="str">
        <f>IF(ISERROR(VLOOKUP(E102,労務比率,#REF!,FALSE)),"",VLOOKUP(E102,労務比率,#REF!,FALSE))</f>
        <v/>
      </c>
      <c r="H102" s="251" t="str">
        <f>IF(ISERROR(VLOOKUP(E102,労務比率,#REF!+1,FALSE)),"",VLOOKUP(E102,労務比率,#REF!+1,FALSE))</f>
        <v/>
      </c>
      <c r="I102" s="166" t="e">
        <f>#REF!</f>
        <v>#REF!</v>
      </c>
      <c r="J102" s="166" t="e">
        <f>#REF!</f>
        <v>#REF!</v>
      </c>
      <c r="K102" s="166" t="e">
        <f>#REF!</f>
        <v>#REF!</v>
      </c>
      <c r="L102" s="276">
        <f t="shared" si="17"/>
        <v>0</v>
      </c>
      <c r="M102" s="251">
        <f t="shared" si="22"/>
        <v>0</v>
      </c>
      <c r="N102" s="280" t="e">
        <f t="shared" si="21"/>
        <v>#REF!</v>
      </c>
      <c r="O102" s="279" t="e">
        <f t="shared" si="25"/>
        <v>#REF!</v>
      </c>
      <c r="P102" s="280"/>
      <c r="Q102" s="280"/>
      <c r="R102" s="280" t="e">
        <f>IF(AND(J102=0,C102&gt;=設定シート!E$85,C102&lt;=設定シート!G$85),1,0)</f>
        <v>#REF!</v>
      </c>
    </row>
    <row r="103" spans="1:18" ht="15" customHeight="1" x14ac:dyDescent="0.15">
      <c r="B103" s="166">
        <v>4</v>
      </c>
      <c r="C103" s="166" t="e">
        <f>#REF!</f>
        <v>#REF!</v>
      </c>
      <c r="E103" s="166" t="e">
        <f>#REF!</f>
        <v>#REF!</v>
      </c>
      <c r="F103" s="166" t="e">
        <f>#REF!</f>
        <v>#REF!</v>
      </c>
      <c r="G103" s="251" t="str">
        <f>IF(ISERROR(VLOOKUP(E103,労務比率,#REF!,FALSE)),"",VLOOKUP(E103,労務比率,#REF!,FALSE))</f>
        <v/>
      </c>
      <c r="H103" s="251" t="str">
        <f>IF(ISERROR(VLOOKUP(E103,労務比率,#REF!+1,FALSE)),"",VLOOKUP(E103,労務比率,#REF!+1,FALSE))</f>
        <v/>
      </c>
      <c r="I103" s="166" t="e">
        <f>#REF!</f>
        <v>#REF!</v>
      </c>
      <c r="J103" s="166" t="e">
        <f>#REF!</f>
        <v>#REF!</v>
      </c>
      <c r="K103" s="166" t="e">
        <f>#REF!</f>
        <v>#REF!</v>
      </c>
      <c r="L103" s="276">
        <f t="shared" si="17"/>
        <v>0</v>
      </c>
      <c r="M103" s="251">
        <f t="shared" si="22"/>
        <v>0</v>
      </c>
      <c r="N103" s="280" t="e">
        <f t="shared" si="21"/>
        <v>#REF!</v>
      </c>
      <c r="O103" s="279" t="e">
        <f t="shared" si="25"/>
        <v>#REF!</v>
      </c>
      <c r="P103" s="280"/>
      <c r="Q103" s="280"/>
      <c r="R103" s="280" t="e">
        <f>IF(AND(J103=0,C103&gt;=設定シート!E$85,C103&lt;=設定シート!G$85),1,0)</f>
        <v>#REF!</v>
      </c>
    </row>
    <row r="104" spans="1:18" ht="15" customHeight="1" x14ac:dyDescent="0.15">
      <c r="B104" s="166">
        <v>5</v>
      </c>
      <c r="C104" s="166" t="e">
        <f>#REF!</f>
        <v>#REF!</v>
      </c>
      <c r="E104" s="166" t="e">
        <f>#REF!</f>
        <v>#REF!</v>
      </c>
      <c r="F104" s="166" t="e">
        <f>#REF!</f>
        <v>#REF!</v>
      </c>
      <c r="G104" s="251" t="str">
        <f>IF(ISERROR(VLOOKUP(E104,労務比率,#REF!,FALSE)),"",VLOOKUP(E104,労務比率,#REF!,FALSE))</f>
        <v/>
      </c>
      <c r="H104" s="251" t="str">
        <f>IF(ISERROR(VLOOKUP(E104,労務比率,#REF!+1,FALSE)),"",VLOOKUP(E104,労務比率,#REF!+1,FALSE))</f>
        <v/>
      </c>
      <c r="I104" s="166" t="e">
        <f>#REF!</f>
        <v>#REF!</v>
      </c>
      <c r="J104" s="166" t="e">
        <f>#REF!</f>
        <v>#REF!</v>
      </c>
      <c r="K104" s="166" t="e">
        <f>#REF!</f>
        <v>#REF!</v>
      </c>
      <c r="L104" s="276">
        <f t="shared" si="17"/>
        <v>0</v>
      </c>
      <c r="M104" s="251">
        <f t="shared" si="22"/>
        <v>0</v>
      </c>
      <c r="N104" s="280" t="e">
        <f t="shared" si="21"/>
        <v>#REF!</v>
      </c>
      <c r="O104" s="279" t="e">
        <f t="shared" si="25"/>
        <v>#REF!</v>
      </c>
      <c r="P104" s="280"/>
      <c r="Q104" s="280"/>
      <c r="R104" s="280" t="e">
        <f>IF(AND(J104=0,C104&gt;=設定シート!E$85,C104&lt;=設定シート!G$85),1,0)</f>
        <v>#REF!</v>
      </c>
    </row>
    <row r="105" spans="1:18" ht="15" customHeight="1" x14ac:dyDescent="0.15">
      <c r="B105" s="166">
        <v>6</v>
      </c>
      <c r="C105" s="166" t="e">
        <f>#REF!</f>
        <v>#REF!</v>
      </c>
      <c r="E105" s="166" t="e">
        <f>#REF!</f>
        <v>#REF!</v>
      </c>
      <c r="F105" s="166" t="e">
        <f>#REF!</f>
        <v>#REF!</v>
      </c>
      <c r="G105" s="251" t="str">
        <f>IF(ISERROR(VLOOKUP(E105,労務比率,#REF!,FALSE)),"",VLOOKUP(E105,労務比率,#REF!,FALSE))</f>
        <v/>
      </c>
      <c r="H105" s="251" t="str">
        <f>IF(ISERROR(VLOOKUP(E105,労務比率,#REF!+1,FALSE)),"",VLOOKUP(E105,労務比率,#REF!+1,FALSE))</f>
        <v/>
      </c>
      <c r="I105" s="166" t="e">
        <f>#REF!</f>
        <v>#REF!</v>
      </c>
      <c r="J105" s="166" t="e">
        <f>#REF!</f>
        <v>#REF!</v>
      </c>
      <c r="K105" s="166" t="e">
        <f>#REF!</f>
        <v>#REF!</v>
      </c>
      <c r="L105" s="276">
        <f t="shared" si="17"/>
        <v>0</v>
      </c>
      <c r="M105" s="251">
        <f t="shared" si="22"/>
        <v>0</v>
      </c>
      <c r="N105" s="280" t="e">
        <f t="shared" si="21"/>
        <v>#REF!</v>
      </c>
      <c r="O105" s="279" t="e">
        <f t="shared" si="25"/>
        <v>#REF!</v>
      </c>
      <c r="P105" s="280"/>
      <c r="Q105" s="280"/>
      <c r="R105" s="280" t="e">
        <f>IF(AND(J105=0,C105&gt;=設定シート!E$85,C105&lt;=設定シート!G$85),1,0)</f>
        <v>#REF!</v>
      </c>
    </row>
    <row r="106" spans="1:18" ht="15" customHeight="1" x14ac:dyDescent="0.15">
      <c r="B106" s="166">
        <v>7</v>
      </c>
      <c r="C106" s="166" t="e">
        <f>#REF!</f>
        <v>#REF!</v>
      </c>
      <c r="E106" s="166" t="e">
        <f>#REF!</f>
        <v>#REF!</v>
      </c>
      <c r="F106" s="166" t="e">
        <f>#REF!</f>
        <v>#REF!</v>
      </c>
      <c r="G106" s="251" t="str">
        <f>IF(ISERROR(VLOOKUP(E106,労務比率,#REF!,FALSE)),"",VLOOKUP(E106,労務比率,#REF!,FALSE))</f>
        <v/>
      </c>
      <c r="H106" s="251" t="str">
        <f>IF(ISERROR(VLOOKUP(E106,労務比率,#REF!+1,FALSE)),"",VLOOKUP(E106,労務比率,#REF!+1,FALSE))</f>
        <v/>
      </c>
      <c r="I106" s="166" t="e">
        <f>#REF!</f>
        <v>#REF!</v>
      </c>
      <c r="J106" s="166" t="e">
        <f>#REF!</f>
        <v>#REF!</v>
      </c>
      <c r="K106" s="166" t="e">
        <f>#REF!</f>
        <v>#REF!</v>
      </c>
      <c r="L106" s="276">
        <f t="shared" si="17"/>
        <v>0</v>
      </c>
      <c r="M106" s="251">
        <f t="shared" si="22"/>
        <v>0</v>
      </c>
      <c r="N106" s="280" t="e">
        <f t="shared" si="21"/>
        <v>#REF!</v>
      </c>
      <c r="O106" s="279" t="e">
        <f t="shared" si="25"/>
        <v>#REF!</v>
      </c>
      <c r="P106" s="280"/>
      <c r="Q106" s="280"/>
      <c r="R106" s="280" t="e">
        <f>IF(AND(J106=0,C106&gt;=設定シート!E$85,C106&lt;=設定シート!G$85),1,0)</f>
        <v>#REF!</v>
      </c>
    </row>
    <row r="107" spans="1:18" ht="15" customHeight="1" x14ac:dyDescent="0.15">
      <c r="B107" s="166">
        <v>8</v>
      </c>
      <c r="C107" s="166" t="e">
        <f>#REF!</f>
        <v>#REF!</v>
      </c>
      <c r="E107" s="166" t="e">
        <f>#REF!</f>
        <v>#REF!</v>
      </c>
      <c r="F107" s="166" t="e">
        <f>#REF!</f>
        <v>#REF!</v>
      </c>
      <c r="G107" s="251" t="str">
        <f>IF(ISERROR(VLOOKUP(E107,労務比率,#REF!,FALSE)),"",VLOOKUP(E107,労務比率,#REF!,FALSE))</f>
        <v/>
      </c>
      <c r="H107" s="251" t="str">
        <f>IF(ISERROR(VLOOKUP(E107,労務比率,#REF!+1,FALSE)),"",VLOOKUP(E107,労務比率,#REF!+1,FALSE))</f>
        <v/>
      </c>
      <c r="I107" s="166" t="e">
        <f>#REF!</f>
        <v>#REF!</v>
      </c>
      <c r="J107" s="166" t="e">
        <f>#REF!</f>
        <v>#REF!</v>
      </c>
      <c r="K107" s="166" t="e">
        <f>#REF!</f>
        <v>#REF!</v>
      </c>
      <c r="L107" s="276">
        <f t="shared" si="17"/>
        <v>0</v>
      </c>
      <c r="M107" s="251">
        <f t="shared" si="22"/>
        <v>0</v>
      </c>
      <c r="N107" s="280" t="e">
        <f t="shared" si="21"/>
        <v>#REF!</v>
      </c>
      <c r="O107" s="279" t="e">
        <f t="shared" si="25"/>
        <v>#REF!</v>
      </c>
      <c r="P107" s="280"/>
      <c r="Q107" s="280"/>
      <c r="R107" s="280" t="e">
        <f>IF(AND(J107=0,C107&gt;=設定シート!E$85,C107&lt;=設定シート!G$85),1,0)</f>
        <v>#REF!</v>
      </c>
    </row>
    <row r="108" spans="1:18" ht="15" customHeight="1" x14ac:dyDescent="0.15">
      <c r="B108" s="166">
        <v>9</v>
      </c>
      <c r="C108" s="166" t="e">
        <f>#REF!</f>
        <v>#REF!</v>
      </c>
      <c r="E108" s="166" t="e">
        <f>#REF!</f>
        <v>#REF!</v>
      </c>
      <c r="F108" s="166" t="e">
        <f>#REF!</f>
        <v>#REF!</v>
      </c>
      <c r="G108" s="251" t="str">
        <f>IF(ISERROR(VLOOKUP(E108,労務比率,#REF!,FALSE)),"",VLOOKUP(E108,労務比率,#REF!,FALSE))</f>
        <v/>
      </c>
      <c r="H108" s="251" t="str">
        <f>IF(ISERROR(VLOOKUP(E108,労務比率,#REF!+1,FALSE)),"",VLOOKUP(E108,労務比率,#REF!+1,FALSE))</f>
        <v/>
      </c>
      <c r="I108" s="166" t="e">
        <f>#REF!</f>
        <v>#REF!</v>
      </c>
      <c r="J108" s="166" t="e">
        <f>#REF!</f>
        <v>#REF!</v>
      </c>
      <c r="K108" s="166" t="e">
        <f>#REF!</f>
        <v>#REF!</v>
      </c>
      <c r="L108" s="276">
        <f t="shared" si="17"/>
        <v>0</v>
      </c>
      <c r="M108" s="251">
        <f t="shared" si="22"/>
        <v>0</v>
      </c>
      <c r="N108" s="280" t="e">
        <f t="shared" si="21"/>
        <v>#REF!</v>
      </c>
      <c r="O108" s="279" t="e">
        <f t="shared" si="25"/>
        <v>#REF!</v>
      </c>
      <c r="P108" s="280"/>
      <c r="Q108" s="280"/>
      <c r="R108" s="280" t="e">
        <f>IF(AND(J108=0,C108&gt;=設定シート!E$85,C108&lt;=設定シート!G$85),1,0)</f>
        <v>#REF!</v>
      </c>
    </row>
    <row r="109" spans="1:18" ht="15" customHeight="1" x14ac:dyDescent="0.15">
      <c r="A109" s="166">
        <v>8</v>
      </c>
      <c r="B109" s="166">
        <v>1</v>
      </c>
      <c r="C109" s="166" t="e">
        <f>#REF!</f>
        <v>#REF!</v>
      </c>
      <c r="E109" s="166" t="e">
        <f>#REF!</f>
        <v>#REF!</v>
      </c>
      <c r="F109" s="166" t="e">
        <f>#REF!</f>
        <v>#REF!</v>
      </c>
      <c r="G109" s="251" t="str">
        <f>IF(ISERROR(VLOOKUP(E109,労務比率,#REF!,FALSE)),"",VLOOKUP(E109,労務比率,#REF!,FALSE))</f>
        <v/>
      </c>
      <c r="H109" s="251" t="str">
        <f>IF(ISERROR(VLOOKUP(E109,労務比率,#REF!+1,FALSE)),"",VLOOKUP(E109,労務比率,#REF!+1,FALSE))</f>
        <v/>
      </c>
      <c r="I109" s="166" t="e">
        <f>#REF!</f>
        <v>#REF!</v>
      </c>
      <c r="J109" s="166" t="e">
        <f>#REF!</f>
        <v>#REF!</v>
      </c>
      <c r="K109" s="166" t="e">
        <f>#REF!</f>
        <v>#REF!</v>
      </c>
      <c r="L109" s="276">
        <f t="shared" si="17"/>
        <v>0</v>
      </c>
      <c r="M109" s="251">
        <f t="shared" si="22"/>
        <v>0</v>
      </c>
      <c r="N109" s="280" t="e">
        <f t="shared" si="21"/>
        <v>#REF!</v>
      </c>
      <c r="O109" s="279" t="e">
        <f t="shared" si="25"/>
        <v>#REF!</v>
      </c>
      <c r="P109" s="280">
        <f>INT(SUMIF(O109:O117,0,I109:I117)*105/108)</f>
        <v>0</v>
      </c>
      <c r="Q109" s="283">
        <f>INT(P109*IF(COUNTIF(R109:R117,1)=0,0,SUMIF(R109:R117,1,G109:G117)/COUNTIF(R109:R117,1))/100)</f>
        <v>0</v>
      </c>
      <c r="R109" s="280" t="e">
        <f>IF(AND(J109=0,C109&gt;=設定シート!E$85,C109&lt;=設定シート!G$85),1,0)</f>
        <v>#REF!</v>
      </c>
    </row>
    <row r="110" spans="1:18" ht="15" customHeight="1" x14ac:dyDescent="0.15">
      <c r="B110" s="166">
        <v>2</v>
      </c>
      <c r="C110" s="166" t="e">
        <f>#REF!</f>
        <v>#REF!</v>
      </c>
      <c r="E110" s="166" t="e">
        <f>#REF!</f>
        <v>#REF!</v>
      </c>
      <c r="F110" s="166" t="e">
        <f>#REF!</f>
        <v>#REF!</v>
      </c>
      <c r="G110" s="251" t="str">
        <f>IF(ISERROR(VLOOKUP(E110,労務比率,#REF!,FALSE)),"",VLOOKUP(E110,労務比率,#REF!,FALSE))</f>
        <v/>
      </c>
      <c r="H110" s="251" t="str">
        <f>IF(ISERROR(VLOOKUP(E110,労務比率,#REF!+1,FALSE)),"",VLOOKUP(E110,労務比率,#REF!+1,FALSE))</f>
        <v/>
      </c>
      <c r="I110" s="166" t="e">
        <f>#REF!</f>
        <v>#REF!</v>
      </c>
      <c r="J110" s="166" t="e">
        <f>#REF!</f>
        <v>#REF!</v>
      </c>
      <c r="K110" s="166" t="e">
        <f>#REF!</f>
        <v>#REF!</v>
      </c>
      <c r="L110" s="276">
        <f t="shared" si="17"/>
        <v>0</v>
      </c>
      <c r="M110" s="251">
        <f t="shared" si="22"/>
        <v>0</v>
      </c>
      <c r="N110" s="280" t="e">
        <f t="shared" si="21"/>
        <v>#REF!</v>
      </c>
      <c r="O110" s="279" t="e">
        <f t="shared" si="25"/>
        <v>#REF!</v>
      </c>
      <c r="P110" s="280"/>
      <c r="Q110" s="280"/>
      <c r="R110" s="280" t="e">
        <f>IF(AND(J110=0,C110&gt;=設定シート!E$85,C110&lt;=設定シート!G$85),1,0)</f>
        <v>#REF!</v>
      </c>
    </row>
    <row r="111" spans="1:18" ht="15" customHeight="1" x14ac:dyDescent="0.15">
      <c r="B111" s="166">
        <v>3</v>
      </c>
      <c r="C111" s="166" t="e">
        <f>#REF!</f>
        <v>#REF!</v>
      </c>
      <c r="E111" s="166" t="e">
        <f>#REF!</f>
        <v>#REF!</v>
      </c>
      <c r="F111" s="166" t="e">
        <f>#REF!</f>
        <v>#REF!</v>
      </c>
      <c r="G111" s="251" t="str">
        <f>IF(ISERROR(VLOOKUP(E111,労務比率,#REF!,FALSE)),"",VLOOKUP(E111,労務比率,#REF!,FALSE))</f>
        <v/>
      </c>
      <c r="H111" s="251" t="str">
        <f>IF(ISERROR(VLOOKUP(E111,労務比率,#REF!+1,FALSE)),"",VLOOKUP(E111,労務比率,#REF!+1,FALSE))</f>
        <v/>
      </c>
      <c r="I111" s="166" t="e">
        <f>#REF!</f>
        <v>#REF!</v>
      </c>
      <c r="J111" s="166" t="e">
        <f>#REF!</f>
        <v>#REF!</v>
      </c>
      <c r="K111" s="166" t="e">
        <f>#REF!</f>
        <v>#REF!</v>
      </c>
      <c r="L111" s="276">
        <f t="shared" si="17"/>
        <v>0</v>
      </c>
      <c r="M111" s="251">
        <f t="shared" si="22"/>
        <v>0</v>
      </c>
      <c r="N111" s="280" t="e">
        <f t="shared" si="21"/>
        <v>#REF!</v>
      </c>
      <c r="O111" s="279" t="e">
        <f t="shared" si="25"/>
        <v>#REF!</v>
      </c>
      <c r="P111" s="280"/>
      <c r="Q111" s="280"/>
      <c r="R111" s="280" t="e">
        <f>IF(AND(J111=0,C111&gt;=設定シート!E$85,C111&lt;=設定シート!G$85),1,0)</f>
        <v>#REF!</v>
      </c>
    </row>
    <row r="112" spans="1:18" ht="15" customHeight="1" x14ac:dyDescent="0.15">
      <c r="B112" s="166">
        <v>4</v>
      </c>
      <c r="C112" s="166" t="e">
        <f>#REF!</f>
        <v>#REF!</v>
      </c>
      <c r="E112" s="166" t="e">
        <f>#REF!</f>
        <v>#REF!</v>
      </c>
      <c r="F112" s="166" t="e">
        <f>#REF!</f>
        <v>#REF!</v>
      </c>
      <c r="G112" s="251" t="str">
        <f>IF(ISERROR(VLOOKUP(E112,労務比率,#REF!,FALSE)),"",VLOOKUP(E112,労務比率,#REF!,FALSE))</f>
        <v/>
      </c>
      <c r="H112" s="251" t="str">
        <f>IF(ISERROR(VLOOKUP(E112,労務比率,#REF!+1,FALSE)),"",VLOOKUP(E112,労務比率,#REF!+1,FALSE))</f>
        <v/>
      </c>
      <c r="I112" s="166" t="e">
        <f>#REF!</f>
        <v>#REF!</v>
      </c>
      <c r="J112" s="166" t="e">
        <f>#REF!</f>
        <v>#REF!</v>
      </c>
      <c r="K112" s="166" t="e">
        <f>#REF!</f>
        <v>#REF!</v>
      </c>
      <c r="L112" s="276">
        <f t="shared" si="17"/>
        <v>0</v>
      </c>
      <c r="M112" s="251">
        <f t="shared" si="22"/>
        <v>0</v>
      </c>
      <c r="N112" s="280" t="e">
        <f t="shared" si="21"/>
        <v>#REF!</v>
      </c>
      <c r="O112" s="279" t="e">
        <f t="shared" si="25"/>
        <v>#REF!</v>
      </c>
      <c r="P112" s="280"/>
      <c r="Q112" s="280"/>
      <c r="R112" s="280" t="e">
        <f>IF(AND(J112=0,C112&gt;=設定シート!E$85,C112&lt;=設定シート!G$85),1,0)</f>
        <v>#REF!</v>
      </c>
    </row>
    <row r="113" spans="1:18" ht="15" customHeight="1" x14ac:dyDescent="0.15">
      <c r="B113" s="166">
        <v>5</v>
      </c>
      <c r="C113" s="166" t="e">
        <f>#REF!</f>
        <v>#REF!</v>
      </c>
      <c r="E113" s="166" t="e">
        <f>#REF!</f>
        <v>#REF!</v>
      </c>
      <c r="F113" s="166" t="e">
        <f>#REF!</f>
        <v>#REF!</v>
      </c>
      <c r="G113" s="251" t="str">
        <f>IF(ISERROR(VLOOKUP(E113,労務比率,#REF!,FALSE)),"",VLOOKUP(E113,労務比率,#REF!,FALSE))</f>
        <v/>
      </c>
      <c r="H113" s="251" t="str">
        <f>IF(ISERROR(VLOOKUP(E113,労務比率,#REF!+1,FALSE)),"",VLOOKUP(E113,労務比率,#REF!+1,FALSE))</f>
        <v/>
      </c>
      <c r="I113" s="166" t="e">
        <f>#REF!</f>
        <v>#REF!</v>
      </c>
      <c r="J113" s="166" t="e">
        <f>#REF!</f>
        <v>#REF!</v>
      </c>
      <c r="K113" s="166" t="e">
        <f>#REF!</f>
        <v>#REF!</v>
      </c>
      <c r="L113" s="276">
        <f t="shared" si="17"/>
        <v>0</v>
      </c>
      <c r="M113" s="251">
        <f t="shared" si="22"/>
        <v>0</v>
      </c>
      <c r="N113" s="280" t="e">
        <f t="shared" si="21"/>
        <v>#REF!</v>
      </c>
      <c r="O113" s="279" t="e">
        <f t="shared" si="25"/>
        <v>#REF!</v>
      </c>
      <c r="P113" s="280"/>
      <c r="Q113" s="280"/>
      <c r="R113" s="280" t="e">
        <f>IF(AND(J113=0,C113&gt;=設定シート!E$85,C113&lt;=設定シート!G$85),1,0)</f>
        <v>#REF!</v>
      </c>
    </row>
    <row r="114" spans="1:18" ht="15" customHeight="1" x14ac:dyDescent="0.15">
      <c r="B114" s="166">
        <v>6</v>
      </c>
      <c r="C114" s="166" t="e">
        <f>#REF!</f>
        <v>#REF!</v>
      </c>
      <c r="E114" s="166" t="e">
        <f>#REF!</f>
        <v>#REF!</v>
      </c>
      <c r="F114" s="166" t="e">
        <f>#REF!</f>
        <v>#REF!</v>
      </c>
      <c r="G114" s="251" t="str">
        <f>IF(ISERROR(VLOOKUP(E114,労務比率,#REF!,FALSE)),"",VLOOKUP(E114,労務比率,#REF!,FALSE))</f>
        <v/>
      </c>
      <c r="H114" s="251" t="str">
        <f>IF(ISERROR(VLOOKUP(E114,労務比率,#REF!+1,FALSE)),"",VLOOKUP(E114,労務比率,#REF!+1,FALSE))</f>
        <v/>
      </c>
      <c r="I114" s="166" t="e">
        <f>#REF!</f>
        <v>#REF!</v>
      </c>
      <c r="J114" s="166" t="e">
        <f>#REF!</f>
        <v>#REF!</v>
      </c>
      <c r="K114" s="166" t="e">
        <f>#REF!</f>
        <v>#REF!</v>
      </c>
      <c r="L114" s="276">
        <f t="shared" si="17"/>
        <v>0</v>
      </c>
      <c r="M114" s="251">
        <f t="shared" si="22"/>
        <v>0</v>
      </c>
      <c r="N114" s="280" t="e">
        <f t="shared" si="21"/>
        <v>#REF!</v>
      </c>
      <c r="O114" s="279" t="e">
        <f t="shared" si="25"/>
        <v>#REF!</v>
      </c>
      <c r="P114" s="280"/>
      <c r="Q114" s="280"/>
      <c r="R114" s="280" t="e">
        <f>IF(AND(J114=0,C114&gt;=設定シート!E$85,C114&lt;=設定シート!G$85),1,0)</f>
        <v>#REF!</v>
      </c>
    </row>
    <row r="115" spans="1:18" ht="15" customHeight="1" x14ac:dyDescent="0.15">
      <c r="B115" s="166">
        <v>7</v>
      </c>
      <c r="C115" s="166" t="e">
        <f>#REF!</f>
        <v>#REF!</v>
      </c>
      <c r="E115" s="166" t="e">
        <f>#REF!</f>
        <v>#REF!</v>
      </c>
      <c r="F115" s="166" t="e">
        <f>#REF!</f>
        <v>#REF!</v>
      </c>
      <c r="G115" s="251" t="str">
        <f>IF(ISERROR(VLOOKUP(E115,労務比率,#REF!,FALSE)),"",VLOOKUP(E115,労務比率,#REF!,FALSE))</f>
        <v/>
      </c>
      <c r="H115" s="251" t="str">
        <f>IF(ISERROR(VLOOKUP(E115,労務比率,#REF!+1,FALSE)),"",VLOOKUP(E115,労務比率,#REF!+1,FALSE))</f>
        <v/>
      </c>
      <c r="I115" s="166" t="e">
        <f>#REF!</f>
        <v>#REF!</v>
      </c>
      <c r="J115" s="166" t="e">
        <f>#REF!</f>
        <v>#REF!</v>
      </c>
      <c r="K115" s="166" t="e">
        <f>#REF!</f>
        <v>#REF!</v>
      </c>
      <c r="L115" s="276">
        <f t="shared" ref="L115:L178" si="26">IF(ISERROR(INT((ROUNDDOWN(I115*G115/100,0)+K115)/1000)),0,INT((ROUNDDOWN(I115*G115/100,0)+K115)/1000))</f>
        <v>0</v>
      </c>
      <c r="M115" s="251">
        <f t="shared" si="22"/>
        <v>0</v>
      </c>
      <c r="N115" s="280" t="e">
        <f t="shared" ref="N115:N178" si="27">IF(R115=1,0,I115)</f>
        <v>#REF!</v>
      </c>
      <c r="O115" s="279" t="e">
        <f t="shared" si="25"/>
        <v>#REF!</v>
      </c>
      <c r="P115" s="280"/>
      <c r="Q115" s="280"/>
      <c r="R115" s="280" t="e">
        <f>IF(AND(J115=0,C115&gt;=設定シート!E$85,C115&lt;=設定シート!G$85),1,0)</f>
        <v>#REF!</v>
      </c>
    </row>
    <row r="116" spans="1:18" ht="15" customHeight="1" x14ac:dyDescent="0.15">
      <c r="B116" s="166">
        <v>8</v>
      </c>
      <c r="C116" s="166" t="e">
        <f>#REF!</f>
        <v>#REF!</v>
      </c>
      <c r="E116" s="166" t="e">
        <f>#REF!</f>
        <v>#REF!</v>
      </c>
      <c r="F116" s="166" t="e">
        <f>#REF!</f>
        <v>#REF!</v>
      </c>
      <c r="G116" s="251" t="str">
        <f>IF(ISERROR(VLOOKUP(E116,労務比率,#REF!,FALSE)),"",VLOOKUP(E116,労務比率,#REF!,FALSE))</f>
        <v/>
      </c>
      <c r="H116" s="251" t="str">
        <f>IF(ISERROR(VLOOKUP(E116,労務比率,#REF!+1,FALSE)),"",VLOOKUP(E116,労務比率,#REF!+1,FALSE))</f>
        <v/>
      </c>
      <c r="I116" s="166" t="e">
        <f>#REF!</f>
        <v>#REF!</v>
      </c>
      <c r="J116" s="166" t="e">
        <f>#REF!</f>
        <v>#REF!</v>
      </c>
      <c r="K116" s="166" t="e">
        <f>#REF!</f>
        <v>#REF!</v>
      </c>
      <c r="L116" s="276">
        <f t="shared" si="26"/>
        <v>0</v>
      </c>
      <c r="M116" s="251">
        <f t="shared" si="22"/>
        <v>0</v>
      </c>
      <c r="N116" s="280" t="e">
        <f t="shared" si="27"/>
        <v>#REF!</v>
      </c>
      <c r="O116" s="279" t="e">
        <f t="shared" si="25"/>
        <v>#REF!</v>
      </c>
      <c r="P116" s="280"/>
      <c r="Q116" s="280"/>
      <c r="R116" s="280" t="e">
        <f>IF(AND(J116=0,C116&gt;=設定シート!E$85,C116&lt;=設定シート!G$85),1,0)</f>
        <v>#REF!</v>
      </c>
    </row>
    <row r="117" spans="1:18" ht="15" customHeight="1" x14ac:dyDescent="0.15">
      <c r="B117" s="166">
        <v>9</v>
      </c>
      <c r="C117" s="166" t="e">
        <f>#REF!</f>
        <v>#REF!</v>
      </c>
      <c r="E117" s="166" t="e">
        <f>#REF!</f>
        <v>#REF!</v>
      </c>
      <c r="F117" s="166" t="e">
        <f>#REF!</f>
        <v>#REF!</v>
      </c>
      <c r="G117" s="251" t="str">
        <f>IF(ISERROR(VLOOKUP(E117,労務比率,#REF!,FALSE)),"",VLOOKUP(E117,労務比率,#REF!,FALSE))</f>
        <v/>
      </c>
      <c r="H117" s="251" t="str">
        <f>IF(ISERROR(VLOOKUP(E117,労務比率,#REF!+1,FALSE)),"",VLOOKUP(E117,労務比率,#REF!+1,FALSE))</f>
        <v/>
      </c>
      <c r="I117" s="166" t="e">
        <f>#REF!</f>
        <v>#REF!</v>
      </c>
      <c r="J117" s="166" t="e">
        <f>#REF!</f>
        <v>#REF!</v>
      </c>
      <c r="K117" s="166" t="e">
        <f>#REF!</f>
        <v>#REF!</v>
      </c>
      <c r="L117" s="276">
        <f t="shared" si="26"/>
        <v>0</v>
      </c>
      <c r="M117" s="251">
        <f t="shared" si="22"/>
        <v>0</v>
      </c>
      <c r="N117" s="280" t="e">
        <f t="shared" si="27"/>
        <v>#REF!</v>
      </c>
      <c r="O117" s="279" t="e">
        <f t="shared" si="25"/>
        <v>#REF!</v>
      </c>
      <c r="P117" s="280"/>
      <c r="Q117" s="280"/>
      <c r="R117" s="280" t="e">
        <f>IF(AND(J117=0,C117&gt;=設定シート!E$85,C117&lt;=設定シート!G$85),1,0)</f>
        <v>#REF!</v>
      </c>
    </row>
    <row r="118" spans="1:18" ht="15" customHeight="1" x14ac:dyDescent="0.15">
      <c r="A118" s="166">
        <v>9</v>
      </c>
      <c r="B118" s="166">
        <v>1</v>
      </c>
      <c r="C118" s="166" t="e">
        <f>#REF!</f>
        <v>#REF!</v>
      </c>
      <c r="E118" s="166" t="e">
        <f>#REF!</f>
        <v>#REF!</v>
      </c>
      <c r="F118" s="166" t="e">
        <f>#REF!</f>
        <v>#REF!</v>
      </c>
      <c r="G118" s="251" t="str">
        <f>IF(ISERROR(VLOOKUP(E118,労務比率,#REF!,FALSE)),"",VLOOKUP(E118,労務比率,#REF!,FALSE))</f>
        <v/>
      </c>
      <c r="H118" s="251" t="str">
        <f>IF(ISERROR(VLOOKUP(E118,労務比率,#REF!+1,FALSE)),"",VLOOKUP(E118,労務比率,#REF!+1,FALSE))</f>
        <v/>
      </c>
      <c r="I118" s="166" t="e">
        <f>#REF!</f>
        <v>#REF!</v>
      </c>
      <c r="J118" s="166" t="e">
        <f>#REF!</f>
        <v>#REF!</v>
      </c>
      <c r="K118" s="166" t="e">
        <f>#REF!</f>
        <v>#REF!</v>
      </c>
      <c r="L118" s="276">
        <f t="shared" si="26"/>
        <v>0</v>
      </c>
      <c r="M118" s="251">
        <f t="shared" si="22"/>
        <v>0</v>
      </c>
      <c r="N118" s="280" t="e">
        <f t="shared" si="27"/>
        <v>#REF!</v>
      </c>
      <c r="O118" s="279" t="e">
        <f t="shared" si="25"/>
        <v>#REF!</v>
      </c>
      <c r="P118" s="280">
        <f>INT(SUMIF(O118:O126,0,I118:I126)*105/108)</f>
        <v>0</v>
      </c>
      <c r="Q118" s="283">
        <f>INT(P118*IF(COUNTIF(R118:R126,1)=0,0,SUMIF(R118:R126,1,G118:G126)/COUNTIF(R118:R126,1))/100)</f>
        <v>0</v>
      </c>
      <c r="R118" s="280" t="e">
        <f>IF(AND(J118=0,C118&gt;=設定シート!E$85,C118&lt;=設定シート!G$85),1,0)</f>
        <v>#REF!</v>
      </c>
    </row>
    <row r="119" spans="1:18" ht="15" customHeight="1" x14ac:dyDescent="0.15">
      <c r="B119" s="166">
        <v>2</v>
      </c>
      <c r="C119" s="166" t="e">
        <f>#REF!</f>
        <v>#REF!</v>
      </c>
      <c r="E119" s="166" t="e">
        <f>#REF!</f>
        <v>#REF!</v>
      </c>
      <c r="F119" s="166" t="e">
        <f>#REF!</f>
        <v>#REF!</v>
      </c>
      <c r="G119" s="251" t="str">
        <f>IF(ISERROR(VLOOKUP(E119,労務比率,#REF!,FALSE)),"",VLOOKUP(E119,労務比率,#REF!,FALSE))</f>
        <v/>
      </c>
      <c r="H119" s="251" t="str">
        <f>IF(ISERROR(VLOOKUP(E119,労務比率,#REF!+1,FALSE)),"",VLOOKUP(E119,労務比率,#REF!+1,FALSE))</f>
        <v/>
      </c>
      <c r="I119" s="166" t="e">
        <f>#REF!</f>
        <v>#REF!</v>
      </c>
      <c r="J119" s="166" t="e">
        <f>#REF!</f>
        <v>#REF!</v>
      </c>
      <c r="K119" s="166" t="e">
        <f>#REF!</f>
        <v>#REF!</v>
      </c>
      <c r="L119" s="276">
        <f t="shared" si="26"/>
        <v>0</v>
      </c>
      <c r="M119" s="251">
        <f t="shared" si="22"/>
        <v>0</v>
      </c>
      <c r="N119" s="280" t="e">
        <f t="shared" si="27"/>
        <v>#REF!</v>
      </c>
      <c r="O119" s="279" t="e">
        <f t="shared" si="25"/>
        <v>#REF!</v>
      </c>
      <c r="P119" s="280"/>
      <c r="Q119" s="280"/>
      <c r="R119" s="280" t="e">
        <f>IF(AND(J119=0,C119&gt;=設定シート!E$85,C119&lt;=設定シート!G$85),1,0)</f>
        <v>#REF!</v>
      </c>
    </row>
    <row r="120" spans="1:18" ht="15" customHeight="1" x14ac:dyDescent="0.15">
      <c r="B120" s="166">
        <v>3</v>
      </c>
      <c r="C120" s="166" t="e">
        <f>#REF!</f>
        <v>#REF!</v>
      </c>
      <c r="E120" s="166" t="e">
        <f>#REF!</f>
        <v>#REF!</v>
      </c>
      <c r="F120" s="166" t="e">
        <f>#REF!</f>
        <v>#REF!</v>
      </c>
      <c r="G120" s="251" t="str">
        <f>IF(ISERROR(VLOOKUP(E120,労務比率,#REF!,FALSE)),"",VLOOKUP(E120,労務比率,#REF!,FALSE))</f>
        <v/>
      </c>
      <c r="H120" s="251" t="str">
        <f>IF(ISERROR(VLOOKUP(E120,労務比率,#REF!+1,FALSE)),"",VLOOKUP(E120,労務比率,#REF!+1,FALSE))</f>
        <v/>
      </c>
      <c r="I120" s="166" t="e">
        <f>#REF!</f>
        <v>#REF!</v>
      </c>
      <c r="J120" s="166" t="e">
        <f>#REF!</f>
        <v>#REF!</v>
      </c>
      <c r="K120" s="166" t="e">
        <f>#REF!</f>
        <v>#REF!</v>
      </c>
      <c r="L120" s="276">
        <f t="shared" si="26"/>
        <v>0</v>
      </c>
      <c r="M120" s="251">
        <f t="shared" ref="M120:M183" si="28">IF(ISERROR(L120*H120),0,L120*H120)</f>
        <v>0</v>
      </c>
      <c r="N120" s="280" t="e">
        <f t="shared" si="27"/>
        <v>#REF!</v>
      </c>
      <c r="O120" s="279" t="e">
        <f t="shared" si="25"/>
        <v>#REF!</v>
      </c>
      <c r="P120" s="280"/>
      <c r="Q120" s="280"/>
      <c r="R120" s="280" t="e">
        <f>IF(AND(J120=0,C120&gt;=設定シート!E$85,C120&lt;=設定シート!G$85),1,0)</f>
        <v>#REF!</v>
      </c>
    </row>
    <row r="121" spans="1:18" ht="15" customHeight="1" x14ac:dyDescent="0.15">
      <c r="B121" s="166">
        <v>4</v>
      </c>
      <c r="C121" s="166" t="e">
        <f>#REF!</f>
        <v>#REF!</v>
      </c>
      <c r="E121" s="166" t="e">
        <f>#REF!</f>
        <v>#REF!</v>
      </c>
      <c r="F121" s="166" t="e">
        <f>#REF!</f>
        <v>#REF!</v>
      </c>
      <c r="G121" s="251" t="str">
        <f>IF(ISERROR(VLOOKUP(E121,労務比率,#REF!,FALSE)),"",VLOOKUP(E121,労務比率,#REF!,FALSE))</f>
        <v/>
      </c>
      <c r="H121" s="251" t="str">
        <f>IF(ISERROR(VLOOKUP(E121,労務比率,#REF!+1,FALSE)),"",VLOOKUP(E121,労務比率,#REF!+1,FALSE))</f>
        <v/>
      </c>
      <c r="I121" s="166" t="e">
        <f>#REF!</f>
        <v>#REF!</v>
      </c>
      <c r="J121" s="166" t="e">
        <f>#REF!</f>
        <v>#REF!</v>
      </c>
      <c r="K121" s="166" t="e">
        <f>#REF!</f>
        <v>#REF!</v>
      </c>
      <c r="L121" s="276">
        <f t="shared" si="26"/>
        <v>0</v>
      </c>
      <c r="M121" s="251">
        <f t="shared" si="28"/>
        <v>0</v>
      </c>
      <c r="N121" s="280" t="e">
        <f t="shared" si="27"/>
        <v>#REF!</v>
      </c>
      <c r="O121" s="279" t="e">
        <f t="shared" si="25"/>
        <v>#REF!</v>
      </c>
      <c r="P121" s="280"/>
      <c r="Q121" s="280"/>
      <c r="R121" s="280" t="e">
        <f>IF(AND(J121=0,C121&gt;=設定シート!E$85,C121&lt;=設定シート!G$85),1,0)</f>
        <v>#REF!</v>
      </c>
    </row>
    <row r="122" spans="1:18" ht="15" customHeight="1" x14ac:dyDescent="0.15">
      <c r="B122" s="166">
        <v>5</v>
      </c>
      <c r="C122" s="166" t="e">
        <f>#REF!</f>
        <v>#REF!</v>
      </c>
      <c r="E122" s="166" t="e">
        <f>#REF!</f>
        <v>#REF!</v>
      </c>
      <c r="F122" s="166" t="e">
        <f>#REF!</f>
        <v>#REF!</v>
      </c>
      <c r="G122" s="251" t="str">
        <f>IF(ISERROR(VLOOKUP(E122,労務比率,#REF!,FALSE)),"",VLOOKUP(E122,労務比率,#REF!,FALSE))</f>
        <v/>
      </c>
      <c r="H122" s="251" t="str">
        <f>IF(ISERROR(VLOOKUP(E122,労務比率,#REF!+1,FALSE)),"",VLOOKUP(E122,労務比率,#REF!+1,FALSE))</f>
        <v/>
      </c>
      <c r="I122" s="166" t="e">
        <f>#REF!</f>
        <v>#REF!</v>
      </c>
      <c r="J122" s="166" t="e">
        <f>#REF!</f>
        <v>#REF!</v>
      </c>
      <c r="K122" s="166" t="e">
        <f>#REF!</f>
        <v>#REF!</v>
      </c>
      <c r="L122" s="276">
        <f t="shared" si="26"/>
        <v>0</v>
      </c>
      <c r="M122" s="251">
        <f t="shared" si="28"/>
        <v>0</v>
      </c>
      <c r="N122" s="280" t="e">
        <f t="shared" si="27"/>
        <v>#REF!</v>
      </c>
      <c r="O122" s="279" t="e">
        <f t="shared" si="25"/>
        <v>#REF!</v>
      </c>
      <c r="P122" s="280"/>
      <c r="Q122" s="280"/>
      <c r="R122" s="280" t="e">
        <f>IF(AND(J122=0,C122&gt;=設定シート!E$85,C122&lt;=設定シート!G$85),1,0)</f>
        <v>#REF!</v>
      </c>
    </row>
    <row r="123" spans="1:18" ht="15" customHeight="1" x14ac:dyDescent="0.15">
      <c r="B123" s="166">
        <v>6</v>
      </c>
      <c r="C123" s="166" t="e">
        <f>#REF!</f>
        <v>#REF!</v>
      </c>
      <c r="E123" s="166" t="e">
        <f>#REF!</f>
        <v>#REF!</v>
      </c>
      <c r="F123" s="166" t="e">
        <f>#REF!</f>
        <v>#REF!</v>
      </c>
      <c r="G123" s="251" t="str">
        <f>IF(ISERROR(VLOOKUP(E123,労務比率,#REF!,FALSE)),"",VLOOKUP(E123,労務比率,#REF!,FALSE))</f>
        <v/>
      </c>
      <c r="H123" s="251" t="str">
        <f>IF(ISERROR(VLOOKUP(E123,労務比率,#REF!+1,FALSE)),"",VLOOKUP(E123,労務比率,#REF!+1,FALSE))</f>
        <v/>
      </c>
      <c r="I123" s="166" t="e">
        <f>#REF!</f>
        <v>#REF!</v>
      </c>
      <c r="J123" s="166" t="e">
        <f>#REF!</f>
        <v>#REF!</v>
      </c>
      <c r="K123" s="166" t="e">
        <f>#REF!</f>
        <v>#REF!</v>
      </c>
      <c r="L123" s="276">
        <f t="shared" si="26"/>
        <v>0</v>
      </c>
      <c r="M123" s="251">
        <f t="shared" si="28"/>
        <v>0</v>
      </c>
      <c r="N123" s="280" t="e">
        <f t="shared" si="27"/>
        <v>#REF!</v>
      </c>
      <c r="O123" s="279" t="e">
        <f t="shared" si="25"/>
        <v>#REF!</v>
      </c>
      <c r="P123" s="280"/>
      <c r="Q123" s="280"/>
      <c r="R123" s="280" t="e">
        <f>IF(AND(J123=0,C123&gt;=設定シート!E$85,C123&lt;=設定シート!G$85),1,0)</f>
        <v>#REF!</v>
      </c>
    </row>
    <row r="124" spans="1:18" ht="15" customHeight="1" x14ac:dyDescent="0.15">
      <c r="B124" s="166">
        <v>7</v>
      </c>
      <c r="C124" s="166" t="e">
        <f>#REF!</f>
        <v>#REF!</v>
      </c>
      <c r="E124" s="166" t="e">
        <f>#REF!</f>
        <v>#REF!</v>
      </c>
      <c r="F124" s="166" t="e">
        <f>#REF!</f>
        <v>#REF!</v>
      </c>
      <c r="G124" s="251" t="str">
        <f>IF(ISERROR(VLOOKUP(E124,労務比率,#REF!,FALSE)),"",VLOOKUP(E124,労務比率,#REF!,FALSE))</f>
        <v/>
      </c>
      <c r="H124" s="251" t="str">
        <f>IF(ISERROR(VLOOKUP(E124,労務比率,#REF!+1,FALSE)),"",VLOOKUP(E124,労務比率,#REF!+1,FALSE))</f>
        <v/>
      </c>
      <c r="I124" s="166" t="e">
        <f>#REF!</f>
        <v>#REF!</v>
      </c>
      <c r="J124" s="166" t="e">
        <f>#REF!</f>
        <v>#REF!</v>
      </c>
      <c r="K124" s="166" t="e">
        <f>#REF!</f>
        <v>#REF!</v>
      </c>
      <c r="L124" s="276">
        <f t="shared" si="26"/>
        <v>0</v>
      </c>
      <c r="M124" s="251">
        <f t="shared" si="28"/>
        <v>0</v>
      </c>
      <c r="N124" s="280" t="e">
        <f t="shared" si="27"/>
        <v>#REF!</v>
      </c>
      <c r="O124" s="279" t="e">
        <f t="shared" si="25"/>
        <v>#REF!</v>
      </c>
      <c r="P124" s="280"/>
      <c r="Q124" s="280"/>
      <c r="R124" s="280" t="e">
        <f>IF(AND(J124=0,C124&gt;=設定シート!E$85,C124&lt;=設定シート!G$85),1,0)</f>
        <v>#REF!</v>
      </c>
    </row>
    <row r="125" spans="1:18" ht="15" customHeight="1" x14ac:dyDescent="0.15">
      <c r="B125" s="166">
        <v>8</v>
      </c>
      <c r="C125" s="166" t="e">
        <f>#REF!</f>
        <v>#REF!</v>
      </c>
      <c r="E125" s="166" t="e">
        <f>#REF!</f>
        <v>#REF!</v>
      </c>
      <c r="F125" s="166" t="e">
        <f>#REF!</f>
        <v>#REF!</v>
      </c>
      <c r="G125" s="251" t="str">
        <f>IF(ISERROR(VLOOKUP(E125,労務比率,#REF!,FALSE)),"",VLOOKUP(E125,労務比率,#REF!,FALSE))</f>
        <v/>
      </c>
      <c r="H125" s="251" t="str">
        <f>IF(ISERROR(VLOOKUP(E125,労務比率,#REF!+1,FALSE)),"",VLOOKUP(E125,労務比率,#REF!+1,FALSE))</f>
        <v/>
      </c>
      <c r="I125" s="166" t="e">
        <f>#REF!</f>
        <v>#REF!</v>
      </c>
      <c r="J125" s="166" t="e">
        <f>#REF!</f>
        <v>#REF!</v>
      </c>
      <c r="K125" s="166" t="e">
        <f>#REF!</f>
        <v>#REF!</v>
      </c>
      <c r="L125" s="276">
        <f t="shared" si="26"/>
        <v>0</v>
      </c>
      <c r="M125" s="251">
        <f t="shared" si="28"/>
        <v>0</v>
      </c>
      <c r="N125" s="280" t="e">
        <f t="shared" si="27"/>
        <v>#REF!</v>
      </c>
      <c r="O125" s="279" t="e">
        <f t="shared" si="25"/>
        <v>#REF!</v>
      </c>
      <c r="P125" s="280"/>
      <c r="Q125" s="280"/>
      <c r="R125" s="280" t="e">
        <f>IF(AND(J125=0,C125&gt;=設定シート!E$85,C125&lt;=設定シート!G$85),1,0)</f>
        <v>#REF!</v>
      </c>
    </row>
    <row r="126" spans="1:18" ht="15" customHeight="1" x14ac:dyDescent="0.15">
      <c r="B126" s="166">
        <v>9</v>
      </c>
      <c r="C126" s="166" t="e">
        <f>#REF!</f>
        <v>#REF!</v>
      </c>
      <c r="E126" s="166" t="e">
        <f>#REF!</f>
        <v>#REF!</v>
      </c>
      <c r="F126" s="166" t="e">
        <f>#REF!</f>
        <v>#REF!</v>
      </c>
      <c r="G126" s="251" t="str">
        <f>IF(ISERROR(VLOOKUP(E126,労務比率,#REF!,FALSE)),"",VLOOKUP(E126,労務比率,#REF!,FALSE))</f>
        <v/>
      </c>
      <c r="H126" s="251" t="str">
        <f>IF(ISERROR(VLOOKUP(E126,労務比率,#REF!+1,FALSE)),"",VLOOKUP(E126,労務比率,#REF!+1,FALSE))</f>
        <v/>
      </c>
      <c r="I126" s="166" t="e">
        <f>#REF!</f>
        <v>#REF!</v>
      </c>
      <c r="J126" s="166" t="e">
        <f>#REF!</f>
        <v>#REF!</v>
      </c>
      <c r="K126" s="166" t="e">
        <f>#REF!</f>
        <v>#REF!</v>
      </c>
      <c r="L126" s="276">
        <f t="shared" si="26"/>
        <v>0</v>
      </c>
      <c r="M126" s="251">
        <f t="shared" si="28"/>
        <v>0</v>
      </c>
      <c r="N126" s="280" t="e">
        <f t="shared" si="27"/>
        <v>#REF!</v>
      </c>
      <c r="O126" s="279" t="e">
        <f t="shared" si="25"/>
        <v>#REF!</v>
      </c>
      <c r="P126" s="280"/>
      <c r="Q126" s="280"/>
      <c r="R126" s="280" t="e">
        <f>IF(AND(J126=0,C126&gt;=設定シート!E$85,C126&lt;=設定シート!G$85),1,0)</f>
        <v>#REF!</v>
      </c>
    </row>
    <row r="127" spans="1:18" ht="15" customHeight="1" x14ac:dyDescent="0.15">
      <c r="A127" s="166">
        <v>10</v>
      </c>
      <c r="B127" s="166">
        <v>1</v>
      </c>
      <c r="C127" s="166" t="e">
        <f>#REF!</f>
        <v>#REF!</v>
      </c>
      <c r="E127" s="166" t="e">
        <f>#REF!</f>
        <v>#REF!</v>
      </c>
      <c r="F127" s="166" t="e">
        <f>#REF!</f>
        <v>#REF!</v>
      </c>
      <c r="G127" s="251" t="str">
        <f>IF(ISERROR(VLOOKUP(E127,労務比率,#REF!,FALSE)),"",VLOOKUP(E127,労務比率,#REF!,FALSE))</f>
        <v/>
      </c>
      <c r="H127" s="251" t="str">
        <f>IF(ISERROR(VLOOKUP(E127,労務比率,#REF!+1,FALSE)),"",VLOOKUP(E127,労務比率,#REF!+1,FALSE))</f>
        <v/>
      </c>
      <c r="I127" s="166" t="e">
        <f>#REF!</f>
        <v>#REF!</v>
      </c>
      <c r="J127" s="166" t="e">
        <f>#REF!</f>
        <v>#REF!</v>
      </c>
      <c r="K127" s="166" t="e">
        <f>#REF!</f>
        <v>#REF!</v>
      </c>
      <c r="L127" s="276">
        <f t="shared" si="26"/>
        <v>0</v>
      </c>
      <c r="M127" s="251">
        <f t="shared" si="28"/>
        <v>0</v>
      </c>
      <c r="N127" s="280" t="e">
        <f t="shared" si="27"/>
        <v>#REF!</v>
      </c>
      <c r="O127" s="279" t="e">
        <f t="shared" si="25"/>
        <v>#REF!</v>
      </c>
      <c r="P127" s="280">
        <f>INT(SUMIF(O127:O135,0,I127:I135)*105/108)</f>
        <v>0</v>
      </c>
      <c r="Q127" s="283">
        <f>INT(P127*IF(COUNTIF(R127:R135,1)=0,0,SUMIF(R127:R135,1,G127:G135)/COUNTIF(R127:R135,1))/100)</f>
        <v>0</v>
      </c>
      <c r="R127" s="280" t="e">
        <f>IF(AND(J127=0,C127&gt;=設定シート!E$85,C127&lt;=設定シート!G$85),1,0)</f>
        <v>#REF!</v>
      </c>
    </row>
    <row r="128" spans="1:18" ht="15" customHeight="1" x14ac:dyDescent="0.15">
      <c r="B128" s="166">
        <v>2</v>
      </c>
      <c r="C128" s="166" t="e">
        <f>#REF!</f>
        <v>#REF!</v>
      </c>
      <c r="E128" s="166" t="e">
        <f>#REF!</f>
        <v>#REF!</v>
      </c>
      <c r="F128" s="166" t="e">
        <f>#REF!</f>
        <v>#REF!</v>
      </c>
      <c r="G128" s="251" t="str">
        <f>IF(ISERROR(VLOOKUP(E128,労務比率,#REF!,FALSE)),"",VLOOKUP(E128,労務比率,#REF!,FALSE))</f>
        <v/>
      </c>
      <c r="H128" s="251" t="str">
        <f>IF(ISERROR(VLOOKUP(E128,労務比率,#REF!+1,FALSE)),"",VLOOKUP(E128,労務比率,#REF!+1,FALSE))</f>
        <v/>
      </c>
      <c r="I128" s="166" t="e">
        <f>#REF!</f>
        <v>#REF!</v>
      </c>
      <c r="J128" s="166" t="e">
        <f>#REF!</f>
        <v>#REF!</v>
      </c>
      <c r="K128" s="166" t="e">
        <f>#REF!</f>
        <v>#REF!</v>
      </c>
      <c r="L128" s="276">
        <f t="shared" si="26"/>
        <v>0</v>
      </c>
      <c r="M128" s="251">
        <f t="shared" si="28"/>
        <v>0</v>
      </c>
      <c r="N128" s="280" t="e">
        <f t="shared" si="27"/>
        <v>#REF!</v>
      </c>
      <c r="O128" s="279" t="e">
        <f t="shared" si="25"/>
        <v>#REF!</v>
      </c>
      <c r="P128" s="280"/>
      <c r="Q128" s="280"/>
      <c r="R128" s="280" t="e">
        <f>IF(AND(J128=0,C128&gt;=設定シート!E$85,C128&lt;=設定シート!G$85),1,0)</f>
        <v>#REF!</v>
      </c>
    </row>
    <row r="129" spans="1:18" ht="15" customHeight="1" x14ac:dyDescent="0.15">
      <c r="B129" s="166">
        <v>3</v>
      </c>
      <c r="C129" s="166" t="e">
        <f>#REF!</f>
        <v>#REF!</v>
      </c>
      <c r="E129" s="166" t="e">
        <f>#REF!</f>
        <v>#REF!</v>
      </c>
      <c r="F129" s="166" t="e">
        <f>#REF!</f>
        <v>#REF!</v>
      </c>
      <c r="G129" s="251" t="str">
        <f>IF(ISERROR(VLOOKUP(E129,労務比率,#REF!,FALSE)),"",VLOOKUP(E129,労務比率,#REF!,FALSE))</f>
        <v/>
      </c>
      <c r="H129" s="251" t="str">
        <f>IF(ISERROR(VLOOKUP(E129,労務比率,#REF!+1,FALSE)),"",VLOOKUP(E129,労務比率,#REF!+1,FALSE))</f>
        <v/>
      </c>
      <c r="I129" s="166" t="e">
        <f>#REF!</f>
        <v>#REF!</v>
      </c>
      <c r="J129" s="166" t="e">
        <f>#REF!</f>
        <v>#REF!</v>
      </c>
      <c r="K129" s="166" t="e">
        <f>#REF!</f>
        <v>#REF!</v>
      </c>
      <c r="L129" s="276">
        <f t="shared" si="26"/>
        <v>0</v>
      </c>
      <c r="M129" s="251">
        <f t="shared" si="28"/>
        <v>0</v>
      </c>
      <c r="N129" s="280" t="e">
        <f t="shared" si="27"/>
        <v>#REF!</v>
      </c>
      <c r="O129" s="279" t="e">
        <f t="shared" si="25"/>
        <v>#REF!</v>
      </c>
      <c r="P129" s="280"/>
      <c r="Q129" s="280"/>
      <c r="R129" s="280" t="e">
        <f>IF(AND(J129=0,C129&gt;=設定シート!E$85,C129&lt;=設定シート!G$85),1,0)</f>
        <v>#REF!</v>
      </c>
    </row>
    <row r="130" spans="1:18" ht="15" customHeight="1" x14ac:dyDescent="0.15">
      <c r="B130" s="166">
        <v>4</v>
      </c>
      <c r="C130" s="166" t="e">
        <f>#REF!</f>
        <v>#REF!</v>
      </c>
      <c r="E130" s="166" t="e">
        <f>#REF!</f>
        <v>#REF!</v>
      </c>
      <c r="F130" s="166" t="e">
        <f>#REF!</f>
        <v>#REF!</v>
      </c>
      <c r="G130" s="251" t="str">
        <f>IF(ISERROR(VLOOKUP(E130,労務比率,#REF!,FALSE)),"",VLOOKUP(E130,労務比率,#REF!,FALSE))</f>
        <v/>
      </c>
      <c r="H130" s="251" t="str">
        <f>IF(ISERROR(VLOOKUP(E130,労務比率,#REF!+1,FALSE)),"",VLOOKUP(E130,労務比率,#REF!+1,FALSE))</f>
        <v/>
      </c>
      <c r="I130" s="166" t="e">
        <f>#REF!</f>
        <v>#REF!</v>
      </c>
      <c r="J130" s="166" t="e">
        <f>#REF!</f>
        <v>#REF!</v>
      </c>
      <c r="K130" s="166" t="e">
        <f>#REF!</f>
        <v>#REF!</v>
      </c>
      <c r="L130" s="276">
        <f t="shared" si="26"/>
        <v>0</v>
      </c>
      <c r="M130" s="251">
        <f t="shared" si="28"/>
        <v>0</v>
      </c>
      <c r="N130" s="280" t="e">
        <f t="shared" si="27"/>
        <v>#REF!</v>
      </c>
      <c r="O130" s="279" t="e">
        <f t="shared" si="25"/>
        <v>#REF!</v>
      </c>
      <c r="P130" s="280"/>
      <c r="Q130" s="280"/>
      <c r="R130" s="280" t="e">
        <f>IF(AND(J130=0,C130&gt;=設定シート!E$85,C130&lt;=設定シート!G$85),1,0)</f>
        <v>#REF!</v>
      </c>
    </row>
    <row r="131" spans="1:18" ht="15" customHeight="1" x14ac:dyDescent="0.15">
      <c r="B131" s="166">
        <v>5</v>
      </c>
      <c r="C131" s="166" t="e">
        <f>#REF!</f>
        <v>#REF!</v>
      </c>
      <c r="E131" s="166" t="e">
        <f>#REF!</f>
        <v>#REF!</v>
      </c>
      <c r="F131" s="166" t="e">
        <f>#REF!</f>
        <v>#REF!</v>
      </c>
      <c r="G131" s="251" t="str">
        <f>IF(ISERROR(VLOOKUP(E131,労務比率,#REF!,FALSE)),"",VLOOKUP(E131,労務比率,#REF!,FALSE))</f>
        <v/>
      </c>
      <c r="H131" s="251" t="str">
        <f>IF(ISERROR(VLOOKUP(E131,労務比率,#REF!+1,FALSE)),"",VLOOKUP(E131,労務比率,#REF!+1,FALSE))</f>
        <v/>
      </c>
      <c r="I131" s="166" t="e">
        <f>#REF!</f>
        <v>#REF!</v>
      </c>
      <c r="J131" s="166" t="e">
        <f>#REF!</f>
        <v>#REF!</v>
      </c>
      <c r="K131" s="166" t="e">
        <f>#REF!</f>
        <v>#REF!</v>
      </c>
      <c r="L131" s="276">
        <f t="shared" si="26"/>
        <v>0</v>
      </c>
      <c r="M131" s="251">
        <f t="shared" si="28"/>
        <v>0</v>
      </c>
      <c r="N131" s="280" t="e">
        <f t="shared" si="27"/>
        <v>#REF!</v>
      </c>
      <c r="O131" s="279" t="e">
        <f t="shared" si="25"/>
        <v>#REF!</v>
      </c>
      <c r="P131" s="280"/>
      <c r="Q131" s="280"/>
      <c r="R131" s="280" t="e">
        <f>IF(AND(J131=0,C131&gt;=設定シート!E$85,C131&lt;=設定シート!G$85),1,0)</f>
        <v>#REF!</v>
      </c>
    </row>
    <row r="132" spans="1:18" ht="15" customHeight="1" x14ac:dyDescent="0.15">
      <c r="B132" s="166">
        <v>6</v>
      </c>
      <c r="C132" s="166" t="e">
        <f>#REF!</f>
        <v>#REF!</v>
      </c>
      <c r="E132" s="166" t="e">
        <f>#REF!</f>
        <v>#REF!</v>
      </c>
      <c r="F132" s="166" t="e">
        <f>#REF!</f>
        <v>#REF!</v>
      </c>
      <c r="G132" s="251" t="str">
        <f>IF(ISERROR(VLOOKUP(E132,労務比率,#REF!,FALSE)),"",VLOOKUP(E132,労務比率,#REF!,FALSE))</f>
        <v/>
      </c>
      <c r="H132" s="251" t="str">
        <f>IF(ISERROR(VLOOKUP(E132,労務比率,#REF!+1,FALSE)),"",VLOOKUP(E132,労務比率,#REF!+1,FALSE))</f>
        <v/>
      </c>
      <c r="I132" s="166" t="e">
        <f>#REF!</f>
        <v>#REF!</v>
      </c>
      <c r="J132" s="166" t="e">
        <f>#REF!</f>
        <v>#REF!</v>
      </c>
      <c r="K132" s="166" t="e">
        <f>#REF!</f>
        <v>#REF!</v>
      </c>
      <c r="L132" s="276">
        <f t="shared" si="26"/>
        <v>0</v>
      </c>
      <c r="M132" s="251">
        <f t="shared" si="28"/>
        <v>0</v>
      </c>
      <c r="N132" s="280" t="e">
        <f t="shared" si="27"/>
        <v>#REF!</v>
      </c>
      <c r="O132" s="279" t="e">
        <f t="shared" si="25"/>
        <v>#REF!</v>
      </c>
      <c r="P132" s="280"/>
      <c r="Q132" s="280"/>
      <c r="R132" s="280" t="e">
        <f>IF(AND(J132=0,C132&gt;=設定シート!E$85,C132&lt;=設定シート!G$85),1,0)</f>
        <v>#REF!</v>
      </c>
    </row>
    <row r="133" spans="1:18" ht="15" customHeight="1" x14ac:dyDescent="0.15">
      <c r="B133" s="166">
        <v>7</v>
      </c>
      <c r="C133" s="166" t="e">
        <f>#REF!</f>
        <v>#REF!</v>
      </c>
      <c r="E133" s="166" t="e">
        <f>#REF!</f>
        <v>#REF!</v>
      </c>
      <c r="F133" s="166" t="e">
        <f>#REF!</f>
        <v>#REF!</v>
      </c>
      <c r="G133" s="251" t="str">
        <f>IF(ISERROR(VLOOKUP(E133,労務比率,#REF!,FALSE)),"",VLOOKUP(E133,労務比率,#REF!,FALSE))</f>
        <v/>
      </c>
      <c r="H133" s="251" t="str">
        <f>IF(ISERROR(VLOOKUP(E133,労務比率,#REF!+1,FALSE)),"",VLOOKUP(E133,労務比率,#REF!+1,FALSE))</f>
        <v/>
      </c>
      <c r="I133" s="166" t="e">
        <f>#REF!</f>
        <v>#REF!</v>
      </c>
      <c r="J133" s="166" t="e">
        <f>#REF!</f>
        <v>#REF!</v>
      </c>
      <c r="K133" s="166" t="e">
        <f>#REF!</f>
        <v>#REF!</v>
      </c>
      <c r="L133" s="276">
        <f t="shared" si="26"/>
        <v>0</v>
      </c>
      <c r="M133" s="251">
        <f t="shared" si="28"/>
        <v>0</v>
      </c>
      <c r="N133" s="280" t="e">
        <f t="shared" si="27"/>
        <v>#REF!</v>
      </c>
      <c r="O133" s="279" t="e">
        <f t="shared" si="25"/>
        <v>#REF!</v>
      </c>
      <c r="P133" s="280"/>
      <c r="Q133" s="280"/>
      <c r="R133" s="280" t="e">
        <f>IF(AND(J133=0,C133&gt;=設定シート!E$85,C133&lt;=設定シート!G$85),1,0)</f>
        <v>#REF!</v>
      </c>
    </row>
    <row r="134" spans="1:18" ht="15" customHeight="1" x14ac:dyDescent="0.15">
      <c r="B134" s="166">
        <v>8</v>
      </c>
      <c r="C134" s="166" t="e">
        <f>#REF!</f>
        <v>#REF!</v>
      </c>
      <c r="E134" s="166" t="e">
        <f>#REF!</f>
        <v>#REF!</v>
      </c>
      <c r="F134" s="166" t="e">
        <f>#REF!</f>
        <v>#REF!</v>
      </c>
      <c r="G134" s="251" t="str">
        <f>IF(ISERROR(VLOOKUP(E134,労務比率,#REF!,FALSE)),"",VLOOKUP(E134,労務比率,#REF!,FALSE))</f>
        <v/>
      </c>
      <c r="H134" s="251" t="str">
        <f>IF(ISERROR(VLOOKUP(E134,労務比率,#REF!+1,FALSE)),"",VLOOKUP(E134,労務比率,#REF!+1,FALSE))</f>
        <v/>
      </c>
      <c r="I134" s="166" t="e">
        <f>#REF!</f>
        <v>#REF!</v>
      </c>
      <c r="J134" s="166" t="e">
        <f>#REF!</f>
        <v>#REF!</v>
      </c>
      <c r="K134" s="166" t="e">
        <f>#REF!</f>
        <v>#REF!</v>
      </c>
      <c r="L134" s="276">
        <f t="shared" si="26"/>
        <v>0</v>
      </c>
      <c r="M134" s="251">
        <f t="shared" si="28"/>
        <v>0</v>
      </c>
      <c r="N134" s="280" t="e">
        <f t="shared" si="27"/>
        <v>#REF!</v>
      </c>
      <c r="O134" s="279" t="e">
        <f t="shared" si="25"/>
        <v>#REF!</v>
      </c>
      <c r="P134" s="280"/>
      <c r="Q134" s="280"/>
      <c r="R134" s="280" t="e">
        <f>IF(AND(J134=0,C134&gt;=設定シート!E$85,C134&lt;=設定シート!G$85),1,0)</f>
        <v>#REF!</v>
      </c>
    </row>
    <row r="135" spans="1:18" ht="15" customHeight="1" x14ac:dyDescent="0.15">
      <c r="B135" s="166">
        <v>9</v>
      </c>
      <c r="C135" s="166" t="e">
        <f>#REF!</f>
        <v>#REF!</v>
      </c>
      <c r="E135" s="166" t="e">
        <f>#REF!</f>
        <v>#REF!</v>
      </c>
      <c r="F135" s="166" t="e">
        <f>#REF!</f>
        <v>#REF!</v>
      </c>
      <c r="G135" s="251" t="str">
        <f>IF(ISERROR(VLOOKUP(E135,労務比率,#REF!,FALSE)),"",VLOOKUP(E135,労務比率,#REF!,FALSE))</f>
        <v/>
      </c>
      <c r="H135" s="251" t="str">
        <f>IF(ISERROR(VLOOKUP(E135,労務比率,#REF!+1,FALSE)),"",VLOOKUP(E135,労務比率,#REF!+1,FALSE))</f>
        <v/>
      </c>
      <c r="I135" s="166" t="e">
        <f>#REF!</f>
        <v>#REF!</v>
      </c>
      <c r="J135" s="166" t="e">
        <f>#REF!</f>
        <v>#REF!</v>
      </c>
      <c r="K135" s="166" t="e">
        <f>#REF!</f>
        <v>#REF!</v>
      </c>
      <c r="L135" s="276">
        <f t="shared" si="26"/>
        <v>0</v>
      </c>
      <c r="M135" s="251">
        <f t="shared" si="28"/>
        <v>0</v>
      </c>
      <c r="N135" s="280" t="e">
        <f t="shared" si="27"/>
        <v>#REF!</v>
      </c>
      <c r="O135" s="279" t="e">
        <f t="shared" si="25"/>
        <v>#REF!</v>
      </c>
      <c r="P135" s="280"/>
      <c r="Q135" s="280"/>
      <c r="R135" s="280" t="e">
        <f>IF(AND(J135=0,C135&gt;=設定シート!E$85,C135&lt;=設定シート!G$85),1,0)</f>
        <v>#REF!</v>
      </c>
    </row>
    <row r="136" spans="1:18" ht="15" customHeight="1" x14ac:dyDescent="0.15">
      <c r="A136" s="166">
        <v>11</v>
      </c>
      <c r="B136" s="166">
        <v>1</v>
      </c>
      <c r="C136" s="166" t="e">
        <f>#REF!</f>
        <v>#REF!</v>
      </c>
      <c r="E136" s="166" t="e">
        <f>#REF!</f>
        <v>#REF!</v>
      </c>
      <c r="F136" s="166" t="e">
        <f>#REF!</f>
        <v>#REF!</v>
      </c>
      <c r="G136" s="251" t="str">
        <f>IF(ISERROR(VLOOKUP(E136,労務比率,#REF!,FALSE)),"",VLOOKUP(E136,労務比率,#REF!,FALSE))</f>
        <v/>
      </c>
      <c r="H136" s="251" t="str">
        <f>IF(ISERROR(VLOOKUP(E136,労務比率,#REF!+1,FALSE)),"",VLOOKUP(E136,労務比率,#REF!+1,FALSE))</f>
        <v/>
      </c>
      <c r="I136" s="166" t="e">
        <f>#REF!</f>
        <v>#REF!</v>
      </c>
      <c r="J136" s="166" t="e">
        <f>#REF!</f>
        <v>#REF!</v>
      </c>
      <c r="K136" s="166" t="e">
        <f>#REF!</f>
        <v>#REF!</v>
      </c>
      <c r="L136" s="276">
        <f t="shared" si="26"/>
        <v>0</v>
      </c>
      <c r="M136" s="251">
        <f t="shared" si="28"/>
        <v>0</v>
      </c>
      <c r="N136" s="280" t="e">
        <f t="shared" si="27"/>
        <v>#REF!</v>
      </c>
      <c r="O136" s="279" t="e">
        <f t="shared" si="25"/>
        <v>#REF!</v>
      </c>
      <c r="P136" s="280">
        <f>INT(SUMIF(O136:O144,0,I136:I144)*105/108)</f>
        <v>0</v>
      </c>
      <c r="Q136" s="283">
        <f>INT(P136*IF(COUNTIF(R136:R144,1)=0,0,SUMIF(R136:R144,1,G136:G144)/COUNTIF(R136:R144,1))/100)</f>
        <v>0</v>
      </c>
      <c r="R136" s="280" t="e">
        <f>IF(AND(J136=0,C136&gt;=設定シート!E$85,C136&lt;=設定シート!G$85),1,0)</f>
        <v>#REF!</v>
      </c>
    </row>
    <row r="137" spans="1:18" ht="15" customHeight="1" x14ac:dyDescent="0.15">
      <c r="B137" s="166">
        <v>2</v>
      </c>
      <c r="C137" s="166" t="e">
        <f>#REF!</f>
        <v>#REF!</v>
      </c>
      <c r="E137" s="166" t="e">
        <f>#REF!</f>
        <v>#REF!</v>
      </c>
      <c r="F137" s="166" t="e">
        <f>#REF!</f>
        <v>#REF!</v>
      </c>
      <c r="G137" s="251" t="str">
        <f>IF(ISERROR(VLOOKUP(E137,労務比率,#REF!,FALSE)),"",VLOOKUP(E137,労務比率,#REF!,FALSE))</f>
        <v/>
      </c>
      <c r="H137" s="251" t="str">
        <f>IF(ISERROR(VLOOKUP(E137,労務比率,#REF!+1,FALSE)),"",VLOOKUP(E137,労務比率,#REF!+1,FALSE))</f>
        <v/>
      </c>
      <c r="I137" s="166" t="e">
        <f>#REF!</f>
        <v>#REF!</v>
      </c>
      <c r="J137" s="166" t="e">
        <f>#REF!</f>
        <v>#REF!</v>
      </c>
      <c r="K137" s="166" t="e">
        <f>#REF!</f>
        <v>#REF!</v>
      </c>
      <c r="L137" s="276">
        <f t="shared" si="26"/>
        <v>0</v>
      </c>
      <c r="M137" s="251">
        <f t="shared" si="28"/>
        <v>0</v>
      </c>
      <c r="N137" s="280" t="e">
        <f t="shared" si="27"/>
        <v>#REF!</v>
      </c>
      <c r="O137" s="279" t="e">
        <f t="shared" si="25"/>
        <v>#REF!</v>
      </c>
      <c r="P137" s="280"/>
      <c r="Q137" s="280"/>
      <c r="R137" s="280" t="e">
        <f>IF(AND(J137=0,C137&gt;=設定シート!E$85,C137&lt;=設定シート!G$85),1,0)</f>
        <v>#REF!</v>
      </c>
    </row>
    <row r="138" spans="1:18" ht="15" customHeight="1" x14ac:dyDescent="0.15">
      <c r="B138" s="166">
        <v>3</v>
      </c>
      <c r="C138" s="166" t="e">
        <f>#REF!</f>
        <v>#REF!</v>
      </c>
      <c r="E138" s="166" t="e">
        <f>#REF!</f>
        <v>#REF!</v>
      </c>
      <c r="F138" s="166" t="e">
        <f>#REF!</f>
        <v>#REF!</v>
      </c>
      <c r="G138" s="251" t="str">
        <f>IF(ISERROR(VLOOKUP(E138,労務比率,#REF!,FALSE)),"",VLOOKUP(E138,労務比率,#REF!,FALSE))</f>
        <v/>
      </c>
      <c r="H138" s="251" t="str">
        <f>IF(ISERROR(VLOOKUP(E138,労務比率,#REF!+1,FALSE)),"",VLOOKUP(E138,労務比率,#REF!+1,FALSE))</f>
        <v/>
      </c>
      <c r="I138" s="166" t="e">
        <f>#REF!</f>
        <v>#REF!</v>
      </c>
      <c r="J138" s="166" t="e">
        <f>#REF!</f>
        <v>#REF!</v>
      </c>
      <c r="K138" s="166" t="e">
        <f>#REF!</f>
        <v>#REF!</v>
      </c>
      <c r="L138" s="276">
        <f t="shared" si="26"/>
        <v>0</v>
      </c>
      <c r="M138" s="251">
        <f t="shared" si="28"/>
        <v>0</v>
      </c>
      <c r="N138" s="280" t="e">
        <f t="shared" si="27"/>
        <v>#REF!</v>
      </c>
      <c r="O138" s="279" t="e">
        <f t="shared" si="25"/>
        <v>#REF!</v>
      </c>
      <c r="P138" s="280"/>
      <c r="Q138" s="280"/>
      <c r="R138" s="280" t="e">
        <f>IF(AND(J138=0,C138&gt;=設定シート!E$85,C138&lt;=設定シート!G$85),1,0)</f>
        <v>#REF!</v>
      </c>
    </row>
    <row r="139" spans="1:18" ht="15" customHeight="1" x14ac:dyDescent="0.15">
      <c r="B139" s="166">
        <v>4</v>
      </c>
      <c r="C139" s="166" t="e">
        <f>#REF!</f>
        <v>#REF!</v>
      </c>
      <c r="E139" s="166" t="e">
        <f>#REF!</f>
        <v>#REF!</v>
      </c>
      <c r="F139" s="166" t="e">
        <f>#REF!</f>
        <v>#REF!</v>
      </c>
      <c r="G139" s="251" t="str">
        <f>IF(ISERROR(VLOOKUP(E139,労務比率,#REF!,FALSE)),"",VLOOKUP(E139,労務比率,#REF!,FALSE))</f>
        <v/>
      </c>
      <c r="H139" s="251" t="str">
        <f>IF(ISERROR(VLOOKUP(E139,労務比率,#REF!+1,FALSE)),"",VLOOKUP(E139,労務比率,#REF!+1,FALSE))</f>
        <v/>
      </c>
      <c r="I139" s="166" t="e">
        <f>#REF!</f>
        <v>#REF!</v>
      </c>
      <c r="J139" s="166" t="e">
        <f>#REF!</f>
        <v>#REF!</v>
      </c>
      <c r="K139" s="166" t="e">
        <f>#REF!</f>
        <v>#REF!</v>
      </c>
      <c r="L139" s="276">
        <f t="shared" si="26"/>
        <v>0</v>
      </c>
      <c r="M139" s="251">
        <f t="shared" si="28"/>
        <v>0</v>
      </c>
      <c r="N139" s="280" t="e">
        <f t="shared" si="27"/>
        <v>#REF!</v>
      </c>
      <c r="O139" s="279" t="e">
        <f t="shared" si="25"/>
        <v>#REF!</v>
      </c>
      <c r="P139" s="280"/>
      <c r="Q139" s="280"/>
      <c r="R139" s="280" t="e">
        <f>IF(AND(J139=0,C139&gt;=設定シート!E$85,C139&lt;=設定シート!G$85),1,0)</f>
        <v>#REF!</v>
      </c>
    </row>
    <row r="140" spans="1:18" ht="15" customHeight="1" x14ac:dyDescent="0.15">
      <c r="B140" s="166">
        <v>5</v>
      </c>
      <c r="C140" s="166" t="e">
        <f>#REF!</f>
        <v>#REF!</v>
      </c>
      <c r="E140" s="166" t="e">
        <f>#REF!</f>
        <v>#REF!</v>
      </c>
      <c r="F140" s="166" t="e">
        <f>#REF!</f>
        <v>#REF!</v>
      </c>
      <c r="G140" s="251" t="str">
        <f>IF(ISERROR(VLOOKUP(E140,労務比率,#REF!,FALSE)),"",VLOOKUP(E140,労務比率,#REF!,FALSE))</f>
        <v/>
      </c>
      <c r="H140" s="251" t="str">
        <f>IF(ISERROR(VLOOKUP(E140,労務比率,#REF!+1,FALSE)),"",VLOOKUP(E140,労務比率,#REF!+1,FALSE))</f>
        <v/>
      </c>
      <c r="I140" s="166" t="e">
        <f>#REF!</f>
        <v>#REF!</v>
      </c>
      <c r="J140" s="166" t="e">
        <f>#REF!</f>
        <v>#REF!</v>
      </c>
      <c r="K140" s="166" t="e">
        <f>#REF!</f>
        <v>#REF!</v>
      </c>
      <c r="L140" s="276">
        <f t="shared" si="26"/>
        <v>0</v>
      </c>
      <c r="M140" s="251">
        <f t="shared" si="28"/>
        <v>0</v>
      </c>
      <c r="N140" s="280" t="e">
        <f t="shared" si="27"/>
        <v>#REF!</v>
      </c>
      <c r="O140" s="279" t="e">
        <f t="shared" si="25"/>
        <v>#REF!</v>
      </c>
      <c r="P140" s="280"/>
      <c r="Q140" s="280"/>
      <c r="R140" s="280" t="e">
        <f>IF(AND(J140=0,C140&gt;=設定シート!E$85,C140&lt;=設定シート!G$85),1,0)</f>
        <v>#REF!</v>
      </c>
    </row>
    <row r="141" spans="1:18" ht="15" customHeight="1" x14ac:dyDescent="0.15">
      <c r="B141" s="166">
        <v>6</v>
      </c>
      <c r="C141" s="166" t="e">
        <f>#REF!</f>
        <v>#REF!</v>
      </c>
      <c r="E141" s="166" t="e">
        <f>#REF!</f>
        <v>#REF!</v>
      </c>
      <c r="F141" s="166" t="e">
        <f>#REF!</f>
        <v>#REF!</v>
      </c>
      <c r="G141" s="251" t="str">
        <f>IF(ISERROR(VLOOKUP(E141,労務比率,#REF!,FALSE)),"",VLOOKUP(E141,労務比率,#REF!,FALSE))</f>
        <v/>
      </c>
      <c r="H141" s="251" t="str">
        <f>IF(ISERROR(VLOOKUP(E141,労務比率,#REF!+1,FALSE)),"",VLOOKUP(E141,労務比率,#REF!+1,FALSE))</f>
        <v/>
      </c>
      <c r="I141" s="166" t="e">
        <f>#REF!</f>
        <v>#REF!</v>
      </c>
      <c r="J141" s="166" t="e">
        <f>#REF!</f>
        <v>#REF!</v>
      </c>
      <c r="K141" s="166" t="e">
        <f>#REF!</f>
        <v>#REF!</v>
      </c>
      <c r="L141" s="276">
        <f t="shared" si="26"/>
        <v>0</v>
      </c>
      <c r="M141" s="251">
        <f t="shared" si="28"/>
        <v>0</v>
      </c>
      <c r="N141" s="280" t="e">
        <f t="shared" si="27"/>
        <v>#REF!</v>
      </c>
      <c r="O141" s="279" t="e">
        <f t="shared" si="25"/>
        <v>#REF!</v>
      </c>
      <c r="P141" s="280"/>
      <c r="Q141" s="280"/>
      <c r="R141" s="280" t="e">
        <f>IF(AND(J141=0,C141&gt;=設定シート!E$85,C141&lt;=設定シート!G$85),1,0)</f>
        <v>#REF!</v>
      </c>
    </row>
    <row r="142" spans="1:18" ht="15" customHeight="1" x14ac:dyDescent="0.15">
      <c r="B142" s="166">
        <v>7</v>
      </c>
      <c r="C142" s="166" t="e">
        <f>#REF!</f>
        <v>#REF!</v>
      </c>
      <c r="E142" s="166" t="e">
        <f>#REF!</f>
        <v>#REF!</v>
      </c>
      <c r="F142" s="166" t="e">
        <f>#REF!</f>
        <v>#REF!</v>
      </c>
      <c r="G142" s="251" t="str">
        <f>IF(ISERROR(VLOOKUP(E142,労務比率,#REF!,FALSE)),"",VLOOKUP(E142,労務比率,#REF!,FALSE))</f>
        <v/>
      </c>
      <c r="H142" s="251" t="str">
        <f>IF(ISERROR(VLOOKUP(E142,労務比率,#REF!+1,FALSE)),"",VLOOKUP(E142,労務比率,#REF!+1,FALSE))</f>
        <v/>
      </c>
      <c r="I142" s="166" t="e">
        <f>#REF!</f>
        <v>#REF!</v>
      </c>
      <c r="J142" s="166" t="e">
        <f>#REF!</f>
        <v>#REF!</v>
      </c>
      <c r="K142" s="166" t="e">
        <f>#REF!</f>
        <v>#REF!</v>
      </c>
      <c r="L142" s="276">
        <f t="shared" si="26"/>
        <v>0</v>
      </c>
      <c r="M142" s="251">
        <f t="shared" si="28"/>
        <v>0</v>
      </c>
      <c r="N142" s="280" t="e">
        <f t="shared" si="27"/>
        <v>#REF!</v>
      </c>
      <c r="O142" s="279" t="e">
        <f t="shared" si="25"/>
        <v>#REF!</v>
      </c>
      <c r="P142" s="280"/>
      <c r="Q142" s="280"/>
      <c r="R142" s="280" t="e">
        <f>IF(AND(J142=0,C142&gt;=設定シート!E$85,C142&lt;=設定シート!G$85),1,0)</f>
        <v>#REF!</v>
      </c>
    </row>
    <row r="143" spans="1:18" ht="15" customHeight="1" x14ac:dyDescent="0.15">
      <c r="B143" s="166">
        <v>8</v>
      </c>
      <c r="C143" s="166" t="e">
        <f>#REF!</f>
        <v>#REF!</v>
      </c>
      <c r="E143" s="166" t="e">
        <f>#REF!</f>
        <v>#REF!</v>
      </c>
      <c r="F143" s="166" t="e">
        <f>#REF!</f>
        <v>#REF!</v>
      </c>
      <c r="G143" s="251" t="str">
        <f>IF(ISERROR(VLOOKUP(E143,労務比率,#REF!,FALSE)),"",VLOOKUP(E143,労務比率,#REF!,FALSE))</f>
        <v/>
      </c>
      <c r="H143" s="251" t="str">
        <f>IF(ISERROR(VLOOKUP(E143,労務比率,#REF!+1,FALSE)),"",VLOOKUP(E143,労務比率,#REF!+1,FALSE))</f>
        <v/>
      </c>
      <c r="I143" s="166" t="e">
        <f>#REF!</f>
        <v>#REF!</v>
      </c>
      <c r="J143" s="166" t="e">
        <f>#REF!</f>
        <v>#REF!</v>
      </c>
      <c r="K143" s="166" t="e">
        <f>#REF!</f>
        <v>#REF!</v>
      </c>
      <c r="L143" s="276">
        <f t="shared" si="26"/>
        <v>0</v>
      </c>
      <c r="M143" s="251">
        <f t="shared" si="28"/>
        <v>0</v>
      </c>
      <c r="N143" s="280" t="e">
        <f t="shared" si="27"/>
        <v>#REF!</v>
      </c>
      <c r="O143" s="279" t="e">
        <f t="shared" si="25"/>
        <v>#REF!</v>
      </c>
      <c r="P143" s="280"/>
      <c r="Q143" s="280"/>
      <c r="R143" s="280" t="e">
        <f>IF(AND(J143=0,C143&gt;=設定シート!E$85,C143&lt;=設定シート!G$85),1,0)</f>
        <v>#REF!</v>
      </c>
    </row>
    <row r="144" spans="1:18" ht="15" customHeight="1" x14ac:dyDescent="0.15">
      <c r="B144" s="166">
        <v>9</v>
      </c>
      <c r="C144" s="166" t="e">
        <f>#REF!</f>
        <v>#REF!</v>
      </c>
      <c r="E144" s="166" t="e">
        <f>#REF!</f>
        <v>#REF!</v>
      </c>
      <c r="F144" s="166" t="e">
        <f>#REF!</f>
        <v>#REF!</v>
      </c>
      <c r="G144" s="251" t="str">
        <f>IF(ISERROR(VLOOKUP(E144,労務比率,#REF!,FALSE)),"",VLOOKUP(E144,労務比率,#REF!,FALSE))</f>
        <v/>
      </c>
      <c r="H144" s="251" t="str">
        <f>IF(ISERROR(VLOOKUP(E144,労務比率,#REF!+1,FALSE)),"",VLOOKUP(E144,労務比率,#REF!+1,FALSE))</f>
        <v/>
      </c>
      <c r="I144" s="166" t="e">
        <f>#REF!</f>
        <v>#REF!</v>
      </c>
      <c r="J144" s="166" t="e">
        <f>#REF!</f>
        <v>#REF!</v>
      </c>
      <c r="K144" s="166" t="e">
        <f>#REF!</f>
        <v>#REF!</v>
      </c>
      <c r="L144" s="276">
        <f t="shared" si="26"/>
        <v>0</v>
      </c>
      <c r="M144" s="251">
        <f t="shared" si="28"/>
        <v>0</v>
      </c>
      <c r="N144" s="280" t="e">
        <f t="shared" si="27"/>
        <v>#REF!</v>
      </c>
      <c r="O144" s="279" t="e">
        <f t="shared" si="25"/>
        <v>#REF!</v>
      </c>
      <c r="P144" s="280"/>
      <c r="Q144" s="280"/>
      <c r="R144" s="280" t="e">
        <f>IF(AND(J144=0,C144&gt;=設定シート!E$85,C144&lt;=設定シート!G$85),1,0)</f>
        <v>#REF!</v>
      </c>
    </row>
    <row r="145" spans="1:18" ht="15" customHeight="1" x14ac:dyDescent="0.15">
      <c r="A145" s="166">
        <v>12</v>
      </c>
      <c r="B145" s="166">
        <v>1</v>
      </c>
      <c r="C145" s="166" t="e">
        <f>#REF!</f>
        <v>#REF!</v>
      </c>
      <c r="E145" s="166" t="e">
        <f>#REF!</f>
        <v>#REF!</v>
      </c>
      <c r="F145" s="166" t="e">
        <f>#REF!</f>
        <v>#REF!</v>
      </c>
      <c r="G145" s="251" t="str">
        <f>IF(ISERROR(VLOOKUP(E145,労務比率,#REF!,FALSE)),"",VLOOKUP(E145,労務比率,#REF!,FALSE))</f>
        <v/>
      </c>
      <c r="H145" s="251" t="str">
        <f>IF(ISERROR(VLOOKUP(E145,労務比率,#REF!+1,FALSE)),"",VLOOKUP(E145,労務比率,#REF!+1,FALSE))</f>
        <v/>
      </c>
      <c r="I145" s="166" t="e">
        <f>#REF!</f>
        <v>#REF!</v>
      </c>
      <c r="J145" s="166" t="e">
        <f>#REF!</f>
        <v>#REF!</v>
      </c>
      <c r="K145" s="166" t="e">
        <f>#REF!</f>
        <v>#REF!</v>
      </c>
      <c r="L145" s="276">
        <f t="shared" si="26"/>
        <v>0</v>
      </c>
      <c r="M145" s="251">
        <f t="shared" si="28"/>
        <v>0</v>
      </c>
      <c r="N145" s="280" t="e">
        <f t="shared" si="27"/>
        <v>#REF!</v>
      </c>
      <c r="O145" s="279" t="e">
        <f t="shared" si="25"/>
        <v>#REF!</v>
      </c>
      <c r="P145" s="280">
        <f>INT(SUMIF(O145:O153,0,I145:I153)*105/108)</f>
        <v>0</v>
      </c>
      <c r="Q145" s="283">
        <f>INT(P145*IF(COUNTIF(R145:R153,1)=0,0,SUMIF(R145:R153,1,G145:G153)/COUNTIF(R145:R153,1))/100)</f>
        <v>0</v>
      </c>
      <c r="R145" s="280" t="e">
        <f>IF(AND(J145=0,C145&gt;=設定シート!E$85,C145&lt;=設定シート!G$85),1,0)</f>
        <v>#REF!</v>
      </c>
    </row>
    <row r="146" spans="1:18" ht="15" customHeight="1" x14ac:dyDescent="0.15">
      <c r="B146" s="166">
        <v>2</v>
      </c>
      <c r="C146" s="166" t="e">
        <f>#REF!</f>
        <v>#REF!</v>
      </c>
      <c r="E146" s="166" t="e">
        <f>#REF!</f>
        <v>#REF!</v>
      </c>
      <c r="F146" s="166" t="e">
        <f>#REF!</f>
        <v>#REF!</v>
      </c>
      <c r="G146" s="251" t="str">
        <f>IF(ISERROR(VLOOKUP(E146,労務比率,#REF!,FALSE)),"",VLOOKUP(E146,労務比率,#REF!,FALSE))</f>
        <v/>
      </c>
      <c r="H146" s="251" t="str">
        <f>IF(ISERROR(VLOOKUP(E146,労務比率,#REF!+1,FALSE)),"",VLOOKUP(E146,労務比率,#REF!+1,FALSE))</f>
        <v/>
      </c>
      <c r="I146" s="166" t="e">
        <f>#REF!</f>
        <v>#REF!</v>
      </c>
      <c r="J146" s="166" t="e">
        <f>#REF!</f>
        <v>#REF!</v>
      </c>
      <c r="K146" s="166" t="e">
        <f>#REF!</f>
        <v>#REF!</v>
      </c>
      <c r="L146" s="276">
        <f t="shared" si="26"/>
        <v>0</v>
      </c>
      <c r="M146" s="251">
        <f t="shared" si="28"/>
        <v>0</v>
      </c>
      <c r="N146" s="280" t="e">
        <f t="shared" si="27"/>
        <v>#REF!</v>
      </c>
      <c r="O146" s="279" t="e">
        <f t="shared" si="25"/>
        <v>#REF!</v>
      </c>
      <c r="P146" s="280"/>
      <c r="Q146" s="280"/>
      <c r="R146" s="280" t="e">
        <f>IF(AND(J146=0,C146&gt;=設定シート!E$85,C146&lt;=設定シート!G$85),1,0)</f>
        <v>#REF!</v>
      </c>
    </row>
    <row r="147" spans="1:18" ht="15" customHeight="1" x14ac:dyDescent="0.15">
      <c r="B147" s="166">
        <v>3</v>
      </c>
      <c r="C147" s="166" t="e">
        <f>#REF!</f>
        <v>#REF!</v>
      </c>
      <c r="E147" s="166" t="e">
        <f>#REF!</f>
        <v>#REF!</v>
      </c>
      <c r="F147" s="166" t="e">
        <f>#REF!</f>
        <v>#REF!</v>
      </c>
      <c r="G147" s="251" t="str">
        <f>IF(ISERROR(VLOOKUP(E147,労務比率,#REF!,FALSE)),"",VLOOKUP(E147,労務比率,#REF!,FALSE))</f>
        <v/>
      </c>
      <c r="H147" s="251" t="str">
        <f>IF(ISERROR(VLOOKUP(E147,労務比率,#REF!+1,FALSE)),"",VLOOKUP(E147,労務比率,#REF!+1,FALSE))</f>
        <v/>
      </c>
      <c r="I147" s="166" t="e">
        <f>#REF!</f>
        <v>#REF!</v>
      </c>
      <c r="J147" s="166" t="e">
        <f>#REF!</f>
        <v>#REF!</v>
      </c>
      <c r="K147" s="166" t="e">
        <f>#REF!</f>
        <v>#REF!</v>
      </c>
      <c r="L147" s="276">
        <f t="shared" si="26"/>
        <v>0</v>
      </c>
      <c r="M147" s="251">
        <f t="shared" si="28"/>
        <v>0</v>
      </c>
      <c r="N147" s="280" t="e">
        <f t="shared" si="27"/>
        <v>#REF!</v>
      </c>
      <c r="O147" s="279" t="e">
        <f t="shared" si="25"/>
        <v>#REF!</v>
      </c>
      <c r="P147" s="280"/>
      <c r="Q147" s="280"/>
      <c r="R147" s="280" t="e">
        <f>IF(AND(J147=0,C147&gt;=設定シート!E$85,C147&lt;=設定シート!G$85),1,0)</f>
        <v>#REF!</v>
      </c>
    </row>
    <row r="148" spans="1:18" ht="15" customHeight="1" x14ac:dyDescent="0.15">
      <c r="B148" s="166">
        <v>4</v>
      </c>
      <c r="C148" s="166" t="e">
        <f>#REF!</f>
        <v>#REF!</v>
      </c>
      <c r="E148" s="166" t="e">
        <f>#REF!</f>
        <v>#REF!</v>
      </c>
      <c r="F148" s="166" t="e">
        <f>#REF!</f>
        <v>#REF!</v>
      </c>
      <c r="G148" s="251" t="str">
        <f>IF(ISERROR(VLOOKUP(E148,労務比率,#REF!,FALSE)),"",VLOOKUP(E148,労務比率,#REF!,FALSE))</f>
        <v/>
      </c>
      <c r="H148" s="251" t="str">
        <f>IF(ISERROR(VLOOKUP(E148,労務比率,#REF!+1,FALSE)),"",VLOOKUP(E148,労務比率,#REF!+1,FALSE))</f>
        <v/>
      </c>
      <c r="I148" s="166" t="e">
        <f>#REF!</f>
        <v>#REF!</v>
      </c>
      <c r="J148" s="166" t="e">
        <f>#REF!</f>
        <v>#REF!</v>
      </c>
      <c r="K148" s="166" t="e">
        <f>#REF!</f>
        <v>#REF!</v>
      </c>
      <c r="L148" s="276">
        <f t="shared" si="26"/>
        <v>0</v>
      </c>
      <c r="M148" s="251">
        <f t="shared" si="28"/>
        <v>0</v>
      </c>
      <c r="N148" s="280" t="e">
        <f t="shared" si="27"/>
        <v>#REF!</v>
      </c>
      <c r="O148" s="279" t="e">
        <f t="shared" si="25"/>
        <v>#REF!</v>
      </c>
      <c r="P148" s="280"/>
      <c r="Q148" s="280"/>
      <c r="R148" s="280" t="e">
        <f>IF(AND(J148=0,C148&gt;=設定シート!E$85,C148&lt;=設定シート!G$85),1,0)</f>
        <v>#REF!</v>
      </c>
    </row>
    <row r="149" spans="1:18" ht="15" customHeight="1" x14ac:dyDescent="0.15">
      <c r="B149" s="166">
        <v>5</v>
      </c>
      <c r="C149" s="166" t="e">
        <f>#REF!</f>
        <v>#REF!</v>
      </c>
      <c r="E149" s="166" t="e">
        <f>#REF!</f>
        <v>#REF!</v>
      </c>
      <c r="F149" s="166" t="e">
        <f>#REF!</f>
        <v>#REF!</v>
      </c>
      <c r="G149" s="251" t="str">
        <f>IF(ISERROR(VLOOKUP(E149,労務比率,#REF!,FALSE)),"",VLOOKUP(E149,労務比率,#REF!,FALSE))</f>
        <v/>
      </c>
      <c r="H149" s="251" t="str">
        <f>IF(ISERROR(VLOOKUP(E149,労務比率,#REF!+1,FALSE)),"",VLOOKUP(E149,労務比率,#REF!+1,FALSE))</f>
        <v/>
      </c>
      <c r="I149" s="166" t="e">
        <f>#REF!</f>
        <v>#REF!</v>
      </c>
      <c r="J149" s="166" t="e">
        <f>#REF!</f>
        <v>#REF!</v>
      </c>
      <c r="K149" s="166" t="e">
        <f>#REF!</f>
        <v>#REF!</v>
      </c>
      <c r="L149" s="276">
        <f t="shared" si="26"/>
        <v>0</v>
      </c>
      <c r="M149" s="251">
        <f t="shared" si="28"/>
        <v>0</v>
      </c>
      <c r="N149" s="280" t="e">
        <f t="shared" si="27"/>
        <v>#REF!</v>
      </c>
      <c r="O149" s="279" t="e">
        <f t="shared" ref="O149:O212" si="29">IF(I149=N149,IF(ISERROR(ROUNDDOWN(I149*G149/100,0)+K149),0,ROUNDDOWN(I149*G149/100,0)+K149),0)</f>
        <v>#REF!</v>
      </c>
      <c r="P149" s="280"/>
      <c r="Q149" s="280"/>
      <c r="R149" s="280" t="e">
        <f>IF(AND(J149=0,C149&gt;=設定シート!E$85,C149&lt;=設定シート!G$85),1,0)</f>
        <v>#REF!</v>
      </c>
    </row>
    <row r="150" spans="1:18" ht="15" customHeight="1" x14ac:dyDescent="0.15">
      <c r="B150" s="166">
        <v>6</v>
      </c>
      <c r="C150" s="166" t="e">
        <f>#REF!</f>
        <v>#REF!</v>
      </c>
      <c r="E150" s="166" t="e">
        <f>#REF!</f>
        <v>#REF!</v>
      </c>
      <c r="F150" s="166" t="e">
        <f>#REF!</f>
        <v>#REF!</v>
      </c>
      <c r="G150" s="251" t="str">
        <f>IF(ISERROR(VLOOKUP(E150,労務比率,#REF!,FALSE)),"",VLOOKUP(E150,労務比率,#REF!,FALSE))</f>
        <v/>
      </c>
      <c r="H150" s="251" t="str">
        <f>IF(ISERROR(VLOOKUP(E150,労務比率,#REF!+1,FALSE)),"",VLOOKUP(E150,労務比率,#REF!+1,FALSE))</f>
        <v/>
      </c>
      <c r="I150" s="166" t="e">
        <f>#REF!</f>
        <v>#REF!</v>
      </c>
      <c r="J150" s="166" t="e">
        <f>#REF!</f>
        <v>#REF!</v>
      </c>
      <c r="K150" s="166" t="e">
        <f>#REF!</f>
        <v>#REF!</v>
      </c>
      <c r="L150" s="276">
        <f t="shared" si="26"/>
        <v>0</v>
      </c>
      <c r="M150" s="251">
        <f t="shared" si="28"/>
        <v>0</v>
      </c>
      <c r="N150" s="280" t="e">
        <f t="shared" si="27"/>
        <v>#REF!</v>
      </c>
      <c r="O150" s="279" t="e">
        <f t="shared" si="29"/>
        <v>#REF!</v>
      </c>
      <c r="P150" s="280"/>
      <c r="Q150" s="280"/>
      <c r="R150" s="280" t="e">
        <f>IF(AND(J150=0,C150&gt;=設定シート!E$85,C150&lt;=設定シート!G$85),1,0)</f>
        <v>#REF!</v>
      </c>
    </row>
    <row r="151" spans="1:18" ht="15" customHeight="1" x14ac:dyDescent="0.15">
      <c r="B151" s="166">
        <v>7</v>
      </c>
      <c r="C151" s="166" t="e">
        <f>#REF!</f>
        <v>#REF!</v>
      </c>
      <c r="E151" s="166" t="e">
        <f>#REF!</f>
        <v>#REF!</v>
      </c>
      <c r="F151" s="166" t="e">
        <f>#REF!</f>
        <v>#REF!</v>
      </c>
      <c r="G151" s="251" t="str">
        <f>IF(ISERROR(VLOOKUP(E151,労務比率,#REF!,FALSE)),"",VLOOKUP(E151,労務比率,#REF!,FALSE))</f>
        <v/>
      </c>
      <c r="H151" s="251" t="str">
        <f>IF(ISERROR(VLOOKUP(E151,労務比率,#REF!+1,FALSE)),"",VLOOKUP(E151,労務比率,#REF!+1,FALSE))</f>
        <v/>
      </c>
      <c r="I151" s="166" t="e">
        <f>#REF!</f>
        <v>#REF!</v>
      </c>
      <c r="J151" s="166" t="e">
        <f>#REF!</f>
        <v>#REF!</v>
      </c>
      <c r="K151" s="166" t="e">
        <f>#REF!</f>
        <v>#REF!</v>
      </c>
      <c r="L151" s="276">
        <f t="shared" si="26"/>
        <v>0</v>
      </c>
      <c r="M151" s="251">
        <f t="shared" si="28"/>
        <v>0</v>
      </c>
      <c r="N151" s="280" t="e">
        <f t="shared" si="27"/>
        <v>#REF!</v>
      </c>
      <c r="O151" s="279" t="e">
        <f t="shared" si="29"/>
        <v>#REF!</v>
      </c>
      <c r="P151" s="280"/>
      <c r="Q151" s="280"/>
      <c r="R151" s="280" t="e">
        <f>IF(AND(J151=0,C151&gt;=設定シート!E$85,C151&lt;=設定シート!G$85),1,0)</f>
        <v>#REF!</v>
      </c>
    </row>
    <row r="152" spans="1:18" ht="15" customHeight="1" x14ac:dyDescent="0.15">
      <c r="B152" s="166">
        <v>8</v>
      </c>
      <c r="C152" s="166" t="e">
        <f>#REF!</f>
        <v>#REF!</v>
      </c>
      <c r="E152" s="166" t="e">
        <f>#REF!</f>
        <v>#REF!</v>
      </c>
      <c r="F152" s="166" t="e">
        <f>#REF!</f>
        <v>#REF!</v>
      </c>
      <c r="G152" s="251" t="str">
        <f>IF(ISERROR(VLOOKUP(E152,労務比率,#REF!,FALSE)),"",VLOOKUP(E152,労務比率,#REF!,FALSE))</f>
        <v/>
      </c>
      <c r="H152" s="251" t="str">
        <f>IF(ISERROR(VLOOKUP(E152,労務比率,#REF!+1,FALSE)),"",VLOOKUP(E152,労務比率,#REF!+1,FALSE))</f>
        <v/>
      </c>
      <c r="I152" s="166" t="e">
        <f>#REF!</f>
        <v>#REF!</v>
      </c>
      <c r="J152" s="166" t="e">
        <f>#REF!</f>
        <v>#REF!</v>
      </c>
      <c r="K152" s="166" t="e">
        <f>#REF!</f>
        <v>#REF!</v>
      </c>
      <c r="L152" s="276">
        <f t="shared" si="26"/>
        <v>0</v>
      </c>
      <c r="M152" s="251">
        <f t="shared" si="28"/>
        <v>0</v>
      </c>
      <c r="N152" s="280" t="e">
        <f t="shared" si="27"/>
        <v>#REF!</v>
      </c>
      <c r="O152" s="279" t="e">
        <f t="shared" si="29"/>
        <v>#REF!</v>
      </c>
      <c r="P152" s="280"/>
      <c r="Q152" s="280"/>
      <c r="R152" s="280" t="e">
        <f>IF(AND(J152=0,C152&gt;=設定シート!E$85,C152&lt;=設定シート!G$85),1,0)</f>
        <v>#REF!</v>
      </c>
    </row>
    <row r="153" spans="1:18" ht="15" customHeight="1" x14ac:dyDescent="0.15">
      <c r="B153" s="166">
        <v>9</v>
      </c>
      <c r="C153" s="166" t="e">
        <f>#REF!</f>
        <v>#REF!</v>
      </c>
      <c r="E153" s="166" t="e">
        <f>#REF!</f>
        <v>#REF!</v>
      </c>
      <c r="F153" s="166" t="e">
        <f>#REF!</f>
        <v>#REF!</v>
      </c>
      <c r="G153" s="251" t="str">
        <f>IF(ISERROR(VLOOKUP(E153,労務比率,#REF!,FALSE)),"",VLOOKUP(E153,労務比率,#REF!,FALSE))</f>
        <v/>
      </c>
      <c r="H153" s="251" t="str">
        <f>IF(ISERROR(VLOOKUP(E153,労務比率,#REF!+1,FALSE)),"",VLOOKUP(E153,労務比率,#REF!+1,FALSE))</f>
        <v/>
      </c>
      <c r="I153" s="166" t="e">
        <f>#REF!</f>
        <v>#REF!</v>
      </c>
      <c r="J153" s="166" t="e">
        <f>#REF!</f>
        <v>#REF!</v>
      </c>
      <c r="K153" s="166" t="e">
        <f>#REF!</f>
        <v>#REF!</v>
      </c>
      <c r="L153" s="276">
        <f t="shared" si="26"/>
        <v>0</v>
      </c>
      <c r="M153" s="251">
        <f t="shared" si="28"/>
        <v>0</v>
      </c>
      <c r="N153" s="280" t="e">
        <f t="shared" si="27"/>
        <v>#REF!</v>
      </c>
      <c r="O153" s="279" t="e">
        <f t="shared" si="29"/>
        <v>#REF!</v>
      </c>
      <c r="P153" s="280"/>
      <c r="Q153" s="280"/>
      <c r="R153" s="280" t="e">
        <f>IF(AND(J153=0,C153&gt;=設定シート!E$85,C153&lt;=設定シート!G$85),1,0)</f>
        <v>#REF!</v>
      </c>
    </row>
    <row r="154" spans="1:18" ht="15" customHeight="1" x14ac:dyDescent="0.15">
      <c r="A154" s="166">
        <v>13</v>
      </c>
      <c r="B154" s="166">
        <v>1</v>
      </c>
      <c r="C154" s="166" t="e">
        <f>#REF!</f>
        <v>#REF!</v>
      </c>
      <c r="E154" s="166" t="e">
        <f>#REF!</f>
        <v>#REF!</v>
      </c>
      <c r="F154" s="166" t="e">
        <f>#REF!</f>
        <v>#REF!</v>
      </c>
      <c r="G154" s="251" t="str">
        <f>IF(ISERROR(VLOOKUP(E154,労務比率,#REF!,FALSE)),"",VLOOKUP(E154,労務比率,#REF!,FALSE))</f>
        <v/>
      </c>
      <c r="H154" s="251" t="str">
        <f>IF(ISERROR(VLOOKUP(E154,労務比率,#REF!+1,FALSE)),"",VLOOKUP(E154,労務比率,#REF!+1,FALSE))</f>
        <v/>
      </c>
      <c r="I154" s="166" t="e">
        <f>#REF!</f>
        <v>#REF!</v>
      </c>
      <c r="J154" s="166" t="e">
        <f>#REF!</f>
        <v>#REF!</v>
      </c>
      <c r="K154" s="166" t="e">
        <f>#REF!</f>
        <v>#REF!</v>
      </c>
      <c r="L154" s="276">
        <f t="shared" si="26"/>
        <v>0</v>
      </c>
      <c r="M154" s="251">
        <f t="shared" si="28"/>
        <v>0</v>
      </c>
      <c r="N154" s="280" t="e">
        <f t="shared" si="27"/>
        <v>#REF!</v>
      </c>
      <c r="O154" s="279" t="e">
        <f t="shared" si="29"/>
        <v>#REF!</v>
      </c>
      <c r="P154" s="280">
        <f>INT(SUMIF(O154:O162,0,I154:I162)*105/108)</f>
        <v>0</v>
      </c>
      <c r="Q154" s="283">
        <f>INT(P154*IF(COUNTIF(R154:R162,1)=0,0,SUMIF(R154:R162,1,G154:G162)/COUNTIF(R154:R162,1))/100)</f>
        <v>0</v>
      </c>
      <c r="R154" s="280" t="e">
        <f>IF(AND(J154=0,C154&gt;=設定シート!E$85,C154&lt;=設定シート!G$85),1,0)</f>
        <v>#REF!</v>
      </c>
    </row>
    <row r="155" spans="1:18" ht="15" customHeight="1" x14ac:dyDescent="0.15">
      <c r="B155" s="166">
        <v>2</v>
      </c>
      <c r="C155" s="166" t="e">
        <f>#REF!</f>
        <v>#REF!</v>
      </c>
      <c r="E155" s="166" t="e">
        <f>#REF!</f>
        <v>#REF!</v>
      </c>
      <c r="F155" s="166" t="e">
        <f>#REF!</f>
        <v>#REF!</v>
      </c>
      <c r="G155" s="251" t="str">
        <f>IF(ISERROR(VLOOKUP(E155,労務比率,#REF!,FALSE)),"",VLOOKUP(E155,労務比率,#REF!,FALSE))</f>
        <v/>
      </c>
      <c r="H155" s="251" t="str">
        <f>IF(ISERROR(VLOOKUP(E155,労務比率,#REF!+1,FALSE)),"",VLOOKUP(E155,労務比率,#REF!+1,FALSE))</f>
        <v/>
      </c>
      <c r="I155" s="166" t="e">
        <f>#REF!</f>
        <v>#REF!</v>
      </c>
      <c r="J155" s="166" t="e">
        <f>#REF!</f>
        <v>#REF!</v>
      </c>
      <c r="K155" s="166" t="e">
        <f>#REF!</f>
        <v>#REF!</v>
      </c>
      <c r="L155" s="276">
        <f t="shared" si="26"/>
        <v>0</v>
      </c>
      <c r="M155" s="251">
        <f t="shared" si="28"/>
        <v>0</v>
      </c>
      <c r="N155" s="280" t="e">
        <f t="shared" si="27"/>
        <v>#REF!</v>
      </c>
      <c r="O155" s="279" t="e">
        <f t="shared" si="29"/>
        <v>#REF!</v>
      </c>
      <c r="P155" s="280"/>
      <c r="Q155" s="280"/>
      <c r="R155" s="280" t="e">
        <f>IF(AND(J155=0,C155&gt;=設定シート!E$85,C155&lt;=設定シート!G$85),1,0)</f>
        <v>#REF!</v>
      </c>
    </row>
    <row r="156" spans="1:18" ht="15" customHeight="1" x14ac:dyDescent="0.15">
      <c r="B156" s="166">
        <v>3</v>
      </c>
      <c r="C156" s="166" t="e">
        <f>#REF!</f>
        <v>#REF!</v>
      </c>
      <c r="E156" s="166" t="e">
        <f>#REF!</f>
        <v>#REF!</v>
      </c>
      <c r="F156" s="166" t="e">
        <f>#REF!</f>
        <v>#REF!</v>
      </c>
      <c r="G156" s="251" t="str">
        <f>IF(ISERROR(VLOOKUP(E156,労務比率,#REF!,FALSE)),"",VLOOKUP(E156,労務比率,#REF!,FALSE))</f>
        <v/>
      </c>
      <c r="H156" s="251" t="str">
        <f>IF(ISERROR(VLOOKUP(E156,労務比率,#REF!+1,FALSE)),"",VLOOKUP(E156,労務比率,#REF!+1,FALSE))</f>
        <v/>
      </c>
      <c r="I156" s="166" t="e">
        <f>#REF!</f>
        <v>#REF!</v>
      </c>
      <c r="J156" s="166" t="e">
        <f>#REF!</f>
        <v>#REF!</v>
      </c>
      <c r="K156" s="166" t="e">
        <f>#REF!</f>
        <v>#REF!</v>
      </c>
      <c r="L156" s="276">
        <f t="shared" si="26"/>
        <v>0</v>
      </c>
      <c r="M156" s="251">
        <f t="shared" si="28"/>
        <v>0</v>
      </c>
      <c r="N156" s="280" t="e">
        <f t="shared" si="27"/>
        <v>#REF!</v>
      </c>
      <c r="O156" s="279" t="e">
        <f t="shared" si="29"/>
        <v>#REF!</v>
      </c>
      <c r="P156" s="280"/>
      <c r="Q156" s="280"/>
      <c r="R156" s="280" t="e">
        <f>IF(AND(J156=0,C156&gt;=設定シート!E$85,C156&lt;=設定シート!G$85),1,0)</f>
        <v>#REF!</v>
      </c>
    </row>
    <row r="157" spans="1:18" ht="15" customHeight="1" x14ac:dyDescent="0.15">
      <c r="B157" s="166">
        <v>4</v>
      </c>
      <c r="C157" s="166" t="e">
        <f>#REF!</f>
        <v>#REF!</v>
      </c>
      <c r="E157" s="166" t="e">
        <f>#REF!</f>
        <v>#REF!</v>
      </c>
      <c r="F157" s="166" t="e">
        <f>#REF!</f>
        <v>#REF!</v>
      </c>
      <c r="G157" s="251" t="str">
        <f>IF(ISERROR(VLOOKUP(E157,労務比率,#REF!,FALSE)),"",VLOOKUP(E157,労務比率,#REF!,FALSE))</f>
        <v/>
      </c>
      <c r="H157" s="251" t="str">
        <f>IF(ISERROR(VLOOKUP(E157,労務比率,#REF!+1,FALSE)),"",VLOOKUP(E157,労務比率,#REF!+1,FALSE))</f>
        <v/>
      </c>
      <c r="I157" s="166" t="e">
        <f>#REF!</f>
        <v>#REF!</v>
      </c>
      <c r="J157" s="166" t="e">
        <f>#REF!</f>
        <v>#REF!</v>
      </c>
      <c r="K157" s="166" t="e">
        <f>#REF!</f>
        <v>#REF!</v>
      </c>
      <c r="L157" s="276">
        <f t="shared" si="26"/>
        <v>0</v>
      </c>
      <c r="M157" s="251">
        <f t="shared" si="28"/>
        <v>0</v>
      </c>
      <c r="N157" s="280" t="e">
        <f t="shared" si="27"/>
        <v>#REF!</v>
      </c>
      <c r="O157" s="279" t="e">
        <f t="shared" si="29"/>
        <v>#REF!</v>
      </c>
      <c r="P157" s="280"/>
      <c r="Q157" s="280"/>
      <c r="R157" s="280" t="e">
        <f>IF(AND(J157=0,C157&gt;=設定シート!E$85,C157&lt;=設定シート!G$85),1,0)</f>
        <v>#REF!</v>
      </c>
    </row>
    <row r="158" spans="1:18" ht="15" customHeight="1" x14ac:dyDescent="0.15">
      <c r="B158" s="166">
        <v>5</v>
      </c>
      <c r="C158" s="166" t="e">
        <f>#REF!</f>
        <v>#REF!</v>
      </c>
      <c r="E158" s="166" t="e">
        <f>#REF!</f>
        <v>#REF!</v>
      </c>
      <c r="F158" s="166" t="e">
        <f>#REF!</f>
        <v>#REF!</v>
      </c>
      <c r="G158" s="251" t="str">
        <f>IF(ISERROR(VLOOKUP(E158,労務比率,#REF!,FALSE)),"",VLOOKUP(E158,労務比率,#REF!,FALSE))</f>
        <v/>
      </c>
      <c r="H158" s="251" t="str">
        <f>IF(ISERROR(VLOOKUP(E158,労務比率,#REF!+1,FALSE)),"",VLOOKUP(E158,労務比率,#REF!+1,FALSE))</f>
        <v/>
      </c>
      <c r="I158" s="166" t="e">
        <f>#REF!</f>
        <v>#REF!</v>
      </c>
      <c r="J158" s="166" t="e">
        <f>#REF!</f>
        <v>#REF!</v>
      </c>
      <c r="K158" s="166" t="e">
        <f>#REF!</f>
        <v>#REF!</v>
      </c>
      <c r="L158" s="276">
        <f t="shared" si="26"/>
        <v>0</v>
      </c>
      <c r="M158" s="251">
        <f t="shared" si="28"/>
        <v>0</v>
      </c>
      <c r="N158" s="280" t="e">
        <f t="shared" si="27"/>
        <v>#REF!</v>
      </c>
      <c r="O158" s="279" t="e">
        <f t="shared" si="29"/>
        <v>#REF!</v>
      </c>
      <c r="P158" s="280"/>
      <c r="Q158" s="280"/>
      <c r="R158" s="280" t="e">
        <f>IF(AND(J158=0,C158&gt;=設定シート!E$85,C158&lt;=設定シート!G$85),1,0)</f>
        <v>#REF!</v>
      </c>
    </row>
    <row r="159" spans="1:18" ht="15" customHeight="1" x14ac:dyDescent="0.15">
      <c r="B159" s="166">
        <v>6</v>
      </c>
      <c r="C159" s="166" t="e">
        <f>#REF!</f>
        <v>#REF!</v>
      </c>
      <c r="E159" s="166" t="e">
        <f>#REF!</f>
        <v>#REF!</v>
      </c>
      <c r="F159" s="166" t="e">
        <f>#REF!</f>
        <v>#REF!</v>
      </c>
      <c r="G159" s="251" t="str">
        <f>IF(ISERROR(VLOOKUP(E159,労務比率,#REF!,FALSE)),"",VLOOKUP(E159,労務比率,#REF!,FALSE))</f>
        <v/>
      </c>
      <c r="H159" s="251" t="str">
        <f>IF(ISERROR(VLOOKUP(E159,労務比率,#REF!+1,FALSE)),"",VLOOKUP(E159,労務比率,#REF!+1,FALSE))</f>
        <v/>
      </c>
      <c r="I159" s="166" t="e">
        <f>#REF!</f>
        <v>#REF!</v>
      </c>
      <c r="J159" s="166" t="e">
        <f>#REF!</f>
        <v>#REF!</v>
      </c>
      <c r="K159" s="166" t="e">
        <f>#REF!</f>
        <v>#REF!</v>
      </c>
      <c r="L159" s="276">
        <f t="shared" si="26"/>
        <v>0</v>
      </c>
      <c r="M159" s="251">
        <f t="shared" si="28"/>
        <v>0</v>
      </c>
      <c r="N159" s="280" t="e">
        <f t="shared" si="27"/>
        <v>#REF!</v>
      </c>
      <c r="O159" s="279" t="e">
        <f t="shared" si="29"/>
        <v>#REF!</v>
      </c>
      <c r="P159" s="280"/>
      <c r="Q159" s="280"/>
      <c r="R159" s="280" t="e">
        <f>IF(AND(J159=0,C159&gt;=設定シート!E$85,C159&lt;=設定シート!G$85),1,0)</f>
        <v>#REF!</v>
      </c>
    </row>
    <row r="160" spans="1:18" ht="15" customHeight="1" x14ac:dyDescent="0.15">
      <c r="B160" s="166">
        <v>7</v>
      </c>
      <c r="C160" s="166" t="e">
        <f>#REF!</f>
        <v>#REF!</v>
      </c>
      <c r="E160" s="166" t="e">
        <f>#REF!</f>
        <v>#REF!</v>
      </c>
      <c r="F160" s="166" t="e">
        <f>#REF!</f>
        <v>#REF!</v>
      </c>
      <c r="G160" s="251" t="str">
        <f>IF(ISERROR(VLOOKUP(E160,労務比率,#REF!,FALSE)),"",VLOOKUP(E160,労務比率,#REF!,FALSE))</f>
        <v/>
      </c>
      <c r="H160" s="251" t="str">
        <f>IF(ISERROR(VLOOKUP(E160,労務比率,#REF!+1,FALSE)),"",VLOOKUP(E160,労務比率,#REF!+1,FALSE))</f>
        <v/>
      </c>
      <c r="I160" s="166" t="e">
        <f>#REF!</f>
        <v>#REF!</v>
      </c>
      <c r="J160" s="166" t="e">
        <f>#REF!</f>
        <v>#REF!</v>
      </c>
      <c r="K160" s="166" t="e">
        <f>#REF!</f>
        <v>#REF!</v>
      </c>
      <c r="L160" s="276">
        <f t="shared" si="26"/>
        <v>0</v>
      </c>
      <c r="M160" s="251">
        <f t="shared" si="28"/>
        <v>0</v>
      </c>
      <c r="N160" s="280" t="e">
        <f t="shared" si="27"/>
        <v>#REF!</v>
      </c>
      <c r="O160" s="279" t="e">
        <f t="shared" si="29"/>
        <v>#REF!</v>
      </c>
      <c r="P160" s="280"/>
      <c r="Q160" s="280"/>
      <c r="R160" s="280" t="e">
        <f>IF(AND(J160=0,C160&gt;=設定シート!E$85,C160&lt;=設定シート!G$85),1,0)</f>
        <v>#REF!</v>
      </c>
    </row>
    <row r="161" spans="1:18" ht="15" customHeight="1" x14ac:dyDescent="0.15">
      <c r="B161" s="166">
        <v>8</v>
      </c>
      <c r="C161" s="166" t="e">
        <f>#REF!</f>
        <v>#REF!</v>
      </c>
      <c r="E161" s="166" t="e">
        <f>#REF!</f>
        <v>#REF!</v>
      </c>
      <c r="F161" s="166" t="e">
        <f>#REF!</f>
        <v>#REF!</v>
      </c>
      <c r="G161" s="251" t="str">
        <f>IF(ISERROR(VLOOKUP(E161,労務比率,#REF!,FALSE)),"",VLOOKUP(E161,労務比率,#REF!,FALSE))</f>
        <v/>
      </c>
      <c r="H161" s="251" t="str">
        <f>IF(ISERROR(VLOOKUP(E161,労務比率,#REF!+1,FALSE)),"",VLOOKUP(E161,労務比率,#REF!+1,FALSE))</f>
        <v/>
      </c>
      <c r="I161" s="166" t="e">
        <f>#REF!</f>
        <v>#REF!</v>
      </c>
      <c r="J161" s="166" t="e">
        <f>#REF!</f>
        <v>#REF!</v>
      </c>
      <c r="K161" s="166" t="e">
        <f>#REF!</f>
        <v>#REF!</v>
      </c>
      <c r="L161" s="276">
        <f t="shared" si="26"/>
        <v>0</v>
      </c>
      <c r="M161" s="251">
        <f t="shared" si="28"/>
        <v>0</v>
      </c>
      <c r="N161" s="280" t="e">
        <f t="shared" si="27"/>
        <v>#REF!</v>
      </c>
      <c r="O161" s="279" t="e">
        <f t="shared" si="29"/>
        <v>#REF!</v>
      </c>
      <c r="P161" s="280"/>
      <c r="Q161" s="280"/>
      <c r="R161" s="280" t="e">
        <f>IF(AND(J161=0,C161&gt;=設定シート!E$85,C161&lt;=設定シート!G$85),1,0)</f>
        <v>#REF!</v>
      </c>
    </row>
    <row r="162" spans="1:18" ht="15" customHeight="1" x14ac:dyDescent="0.15">
      <c r="B162" s="166">
        <v>9</v>
      </c>
      <c r="C162" s="166" t="e">
        <f>#REF!</f>
        <v>#REF!</v>
      </c>
      <c r="E162" s="166" t="e">
        <f>#REF!</f>
        <v>#REF!</v>
      </c>
      <c r="F162" s="166" t="e">
        <f>#REF!</f>
        <v>#REF!</v>
      </c>
      <c r="G162" s="251" t="str">
        <f>IF(ISERROR(VLOOKUP(E162,労務比率,#REF!,FALSE)),"",VLOOKUP(E162,労務比率,#REF!,FALSE))</f>
        <v/>
      </c>
      <c r="H162" s="251" t="str">
        <f>IF(ISERROR(VLOOKUP(E162,労務比率,#REF!+1,FALSE)),"",VLOOKUP(E162,労務比率,#REF!+1,FALSE))</f>
        <v/>
      </c>
      <c r="I162" s="166" t="e">
        <f>#REF!</f>
        <v>#REF!</v>
      </c>
      <c r="J162" s="166" t="e">
        <f>#REF!</f>
        <v>#REF!</v>
      </c>
      <c r="K162" s="166" t="e">
        <f>#REF!</f>
        <v>#REF!</v>
      </c>
      <c r="L162" s="276">
        <f t="shared" si="26"/>
        <v>0</v>
      </c>
      <c r="M162" s="251">
        <f t="shared" si="28"/>
        <v>0</v>
      </c>
      <c r="N162" s="280" t="e">
        <f t="shared" si="27"/>
        <v>#REF!</v>
      </c>
      <c r="O162" s="279" t="e">
        <f t="shared" si="29"/>
        <v>#REF!</v>
      </c>
      <c r="P162" s="280"/>
      <c r="Q162" s="280"/>
      <c r="R162" s="280" t="e">
        <f>IF(AND(J162=0,C162&gt;=設定シート!E$85,C162&lt;=設定シート!G$85),1,0)</f>
        <v>#REF!</v>
      </c>
    </row>
    <row r="163" spans="1:18" ht="15" customHeight="1" x14ac:dyDescent="0.15">
      <c r="A163" s="166">
        <v>14</v>
      </c>
      <c r="B163" s="166">
        <v>1</v>
      </c>
      <c r="C163" s="166" t="e">
        <f>#REF!</f>
        <v>#REF!</v>
      </c>
      <c r="E163" s="166" t="e">
        <f>#REF!</f>
        <v>#REF!</v>
      </c>
      <c r="F163" s="166" t="e">
        <f>#REF!</f>
        <v>#REF!</v>
      </c>
      <c r="G163" s="251" t="str">
        <f>IF(ISERROR(VLOOKUP(E163,労務比率,#REF!,FALSE)),"",VLOOKUP(E163,労務比率,#REF!,FALSE))</f>
        <v/>
      </c>
      <c r="H163" s="251" t="str">
        <f>IF(ISERROR(VLOOKUP(E163,労務比率,#REF!+1,FALSE)),"",VLOOKUP(E163,労務比率,#REF!+1,FALSE))</f>
        <v/>
      </c>
      <c r="I163" s="166" t="e">
        <f>#REF!</f>
        <v>#REF!</v>
      </c>
      <c r="J163" s="166" t="e">
        <f>#REF!</f>
        <v>#REF!</v>
      </c>
      <c r="K163" s="166" t="e">
        <f>#REF!</f>
        <v>#REF!</v>
      </c>
      <c r="L163" s="276">
        <f t="shared" si="26"/>
        <v>0</v>
      </c>
      <c r="M163" s="251">
        <f t="shared" si="28"/>
        <v>0</v>
      </c>
      <c r="N163" s="280" t="e">
        <f t="shared" si="27"/>
        <v>#REF!</v>
      </c>
      <c r="O163" s="279" t="e">
        <f t="shared" si="29"/>
        <v>#REF!</v>
      </c>
      <c r="P163" s="280">
        <f>INT(SUMIF(O163:O171,0,I163:I171)*105/108)</f>
        <v>0</v>
      </c>
      <c r="Q163" s="283">
        <f>INT(P163*IF(COUNTIF(R163:R171,1)=0,0,SUMIF(R163:R171,1,G163:G171)/COUNTIF(R163:R171,1))/100)</f>
        <v>0</v>
      </c>
      <c r="R163" s="280" t="e">
        <f>IF(AND(J163=0,C163&gt;=設定シート!E$85,C163&lt;=設定シート!G$85),1,0)</f>
        <v>#REF!</v>
      </c>
    </row>
    <row r="164" spans="1:18" ht="15" customHeight="1" x14ac:dyDescent="0.15">
      <c r="B164" s="166">
        <v>2</v>
      </c>
      <c r="C164" s="166" t="e">
        <f>#REF!</f>
        <v>#REF!</v>
      </c>
      <c r="E164" s="166" t="e">
        <f>#REF!</f>
        <v>#REF!</v>
      </c>
      <c r="F164" s="166" t="e">
        <f>#REF!</f>
        <v>#REF!</v>
      </c>
      <c r="G164" s="251" t="str">
        <f>IF(ISERROR(VLOOKUP(E164,労務比率,#REF!,FALSE)),"",VLOOKUP(E164,労務比率,#REF!,FALSE))</f>
        <v/>
      </c>
      <c r="H164" s="251" t="str">
        <f>IF(ISERROR(VLOOKUP(E164,労務比率,#REF!+1,FALSE)),"",VLOOKUP(E164,労務比率,#REF!+1,FALSE))</f>
        <v/>
      </c>
      <c r="I164" s="166" t="e">
        <f>#REF!</f>
        <v>#REF!</v>
      </c>
      <c r="J164" s="166" t="e">
        <f>#REF!</f>
        <v>#REF!</v>
      </c>
      <c r="K164" s="166" t="e">
        <f>#REF!</f>
        <v>#REF!</v>
      </c>
      <c r="L164" s="276">
        <f t="shared" si="26"/>
        <v>0</v>
      </c>
      <c r="M164" s="251">
        <f t="shared" si="28"/>
        <v>0</v>
      </c>
      <c r="N164" s="280" t="e">
        <f t="shared" si="27"/>
        <v>#REF!</v>
      </c>
      <c r="O164" s="279" t="e">
        <f t="shared" si="29"/>
        <v>#REF!</v>
      </c>
      <c r="P164" s="280"/>
      <c r="Q164" s="280"/>
      <c r="R164" s="280" t="e">
        <f>IF(AND(J164=0,C164&gt;=設定シート!E$85,C164&lt;=設定シート!G$85),1,0)</f>
        <v>#REF!</v>
      </c>
    </row>
    <row r="165" spans="1:18" ht="15" customHeight="1" x14ac:dyDescent="0.15">
      <c r="B165" s="166">
        <v>3</v>
      </c>
      <c r="C165" s="166" t="e">
        <f>#REF!</f>
        <v>#REF!</v>
      </c>
      <c r="E165" s="166" t="e">
        <f>#REF!</f>
        <v>#REF!</v>
      </c>
      <c r="F165" s="166" t="e">
        <f>#REF!</f>
        <v>#REF!</v>
      </c>
      <c r="G165" s="251" t="str">
        <f>IF(ISERROR(VLOOKUP(E165,労務比率,#REF!,FALSE)),"",VLOOKUP(E165,労務比率,#REF!,FALSE))</f>
        <v/>
      </c>
      <c r="H165" s="251" t="str">
        <f>IF(ISERROR(VLOOKUP(E165,労務比率,#REF!+1,FALSE)),"",VLOOKUP(E165,労務比率,#REF!+1,FALSE))</f>
        <v/>
      </c>
      <c r="I165" s="166" t="e">
        <f>#REF!</f>
        <v>#REF!</v>
      </c>
      <c r="J165" s="166" t="e">
        <f>#REF!</f>
        <v>#REF!</v>
      </c>
      <c r="K165" s="166" t="e">
        <f>#REF!</f>
        <v>#REF!</v>
      </c>
      <c r="L165" s="276">
        <f t="shared" si="26"/>
        <v>0</v>
      </c>
      <c r="M165" s="251">
        <f t="shared" si="28"/>
        <v>0</v>
      </c>
      <c r="N165" s="280" t="e">
        <f t="shared" si="27"/>
        <v>#REF!</v>
      </c>
      <c r="O165" s="279" t="e">
        <f t="shared" si="29"/>
        <v>#REF!</v>
      </c>
      <c r="P165" s="280"/>
      <c r="Q165" s="280"/>
      <c r="R165" s="280" t="e">
        <f>IF(AND(J165=0,C165&gt;=設定シート!E$85,C165&lt;=設定シート!G$85),1,0)</f>
        <v>#REF!</v>
      </c>
    </row>
    <row r="166" spans="1:18" ht="15" customHeight="1" x14ac:dyDescent="0.15">
      <c r="B166" s="166">
        <v>4</v>
      </c>
      <c r="C166" s="166" t="e">
        <f>#REF!</f>
        <v>#REF!</v>
      </c>
      <c r="E166" s="166" t="e">
        <f>#REF!</f>
        <v>#REF!</v>
      </c>
      <c r="F166" s="166" t="e">
        <f>#REF!</f>
        <v>#REF!</v>
      </c>
      <c r="G166" s="251" t="str">
        <f>IF(ISERROR(VLOOKUP(E166,労務比率,#REF!,FALSE)),"",VLOOKUP(E166,労務比率,#REF!,FALSE))</f>
        <v/>
      </c>
      <c r="H166" s="251" t="str">
        <f>IF(ISERROR(VLOOKUP(E166,労務比率,#REF!+1,FALSE)),"",VLOOKUP(E166,労務比率,#REF!+1,FALSE))</f>
        <v/>
      </c>
      <c r="I166" s="166" t="e">
        <f>#REF!</f>
        <v>#REF!</v>
      </c>
      <c r="J166" s="166" t="e">
        <f>#REF!</f>
        <v>#REF!</v>
      </c>
      <c r="K166" s="166" t="e">
        <f>#REF!</f>
        <v>#REF!</v>
      </c>
      <c r="L166" s="276">
        <f t="shared" si="26"/>
        <v>0</v>
      </c>
      <c r="M166" s="251">
        <f t="shared" si="28"/>
        <v>0</v>
      </c>
      <c r="N166" s="280" t="e">
        <f t="shared" si="27"/>
        <v>#REF!</v>
      </c>
      <c r="O166" s="279" t="e">
        <f t="shared" si="29"/>
        <v>#REF!</v>
      </c>
      <c r="P166" s="280"/>
      <c r="Q166" s="280"/>
      <c r="R166" s="280" t="e">
        <f>IF(AND(J166=0,C166&gt;=設定シート!E$85,C166&lt;=設定シート!G$85),1,0)</f>
        <v>#REF!</v>
      </c>
    </row>
    <row r="167" spans="1:18" ht="15" customHeight="1" x14ac:dyDescent="0.15">
      <c r="B167" s="166">
        <v>5</v>
      </c>
      <c r="C167" s="166" t="e">
        <f>#REF!</f>
        <v>#REF!</v>
      </c>
      <c r="E167" s="166" t="e">
        <f>#REF!</f>
        <v>#REF!</v>
      </c>
      <c r="F167" s="166" t="e">
        <f>#REF!</f>
        <v>#REF!</v>
      </c>
      <c r="G167" s="251" t="str">
        <f>IF(ISERROR(VLOOKUP(E167,労務比率,#REF!,FALSE)),"",VLOOKUP(E167,労務比率,#REF!,FALSE))</f>
        <v/>
      </c>
      <c r="H167" s="251" t="str">
        <f>IF(ISERROR(VLOOKUP(E167,労務比率,#REF!+1,FALSE)),"",VLOOKUP(E167,労務比率,#REF!+1,FALSE))</f>
        <v/>
      </c>
      <c r="I167" s="166" t="e">
        <f>#REF!</f>
        <v>#REF!</v>
      </c>
      <c r="J167" s="166" t="e">
        <f>#REF!</f>
        <v>#REF!</v>
      </c>
      <c r="K167" s="166" t="e">
        <f>#REF!</f>
        <v>#REF!</v>
      </c>
      <c r="L167" s="276">
        <f t="shared" si="26"/>
        <v>0</v>
      </c>
      <c r="M167" s="251">
        <f t="shared" si="28"/>
        <v>0</v>
      </c>
      <c r="N167" s="280" t="e">
        <f t="shared" si="27"/>
        <v>#REF!</v>
      </c>
      <c r="O167" s="279" t="e">
        <f t="shared" si="29"/>
        <v>#REF!</v>
      </c>
      <c r="P167" s="280"/>
      <c r="Q167" s="280"/>
      <c r="R167" s="280" t="e">
        <f>IF(AND(J167=0,C167&gt;=設定シート!E$85,C167&lt;=設定シート!G$85),1,0)</f>
        <v>#REF!</v>
      </c>
    </row>
    <row r="168" spans="1:18" ht="15" customHeight="1" x14ac:dyDescent="0.15">
      <c r="B168" s="166">
        <v>6</v>
      </c>
      <c r="C168" s="166" t="e">
        <f>#REF!</f>
        <v>#REF!</v>
      </c>
      <c r="E168" s="166" t="e">
        <f>#REF!</f>
        <v>#REF!</v>
      </c>
      <c r="F168" s="166" t="e">
        <f>#REF!</f>
        <v>#REF!</v>
      </c>
      <c r="G168" s="251" t="str">
        <f>IF(ISERROR(VLOOKUP(E168,労務比率,#REF!,FALSE)),"",VLOOKUP(E168,労務比率,#REF!,FALSE))</f>
        <v/>
      </c>
      <c r="H168" s="251" t="str">
        <f>IF(ISERROR(VLOOKUP(E168,労務比率,#REF!+1,FALSE)),"",VLOOKUP(E168,労務比率,#REF!+1,FALSE))</f>
        <v/>
      </c>
      <c r="I168" s="166" t="e">
        <f>#REF!</f>
        <v>#REF!</v>
      </c>
      <c r="J168" s="166" t="e">
        <f>#REF!</f>
        <v>#REF!</v>
      </c>
      <c r="K168" s="166" t="e">
        <f>#REF!</f>
        <v>#REF!</v>
      </c>
      <c r="L168" s="276">
        <f t="shared" si="26"/>
        <v>0</v>
      </c>
      <c r="M168" s="251">
        <f t="shared" si="28"/>
        <v>0</v>
      </c>
      <c r="N168" s="280" t="e">
        <f t="shared" si="27"/>
        <v>#REF!</v>
      </c>
      <c r="O168" s="279" t="e">
        <f t="shared" si="29"/>
        <v>#REF!</v>
      </c>
      <c r="P168" s="280"/>
      <c r="Q168" s="280"/>
      <c r="R168" s="280" t="e">
        <f>IF(AND(J168=0,C168&gt;=設定シート!E$85,C168&lt;=設定シート!G$85),1,0)</f>
        <v>#REF!</v>
      </c>
    </row>
    <row r="169" spans="1:18" ht="15" customHeight="1" x14ac:dyDescent="0.15">
      <c r="B169" s="166">
        <v>7</v>
      </c>
      <c r="C169" s="166" t="e">
        <f>#REF!</f>
        <v>#REF!</v>
      </c>
      <c r="E169" s="166" t="e">
        <f>#REF!</f>
        <v>#REF!</v>
      </c>
      <c r="F169" s="166" t="e">
        <f>#REF!</f>
        <v>#REF!</v>
      </c>
      <c r="G169" s="251" t="str">
        <f>IF(ISERROR(VLOOKUP(E169,労務比率,#REF!,FALSE)),"",VLOOKUP(E169,労務比率,#REF!,FALSE))</f>
        <v/>
      </c>
      <c r="H169" s="251" t="str">
        <f>IF(ISERROR(VLOOKUP(E169,労務比率,#REF!+1,FALSE)),"",VLOOKUP(E169,労務比率,#REF!+1,FALSE))</f>
        <v/>
      </c>
      <c r="I169" s="166" t="e">
        <f>#REF!</f>
        <v>#REF!</v>
      </c>
      <c r="J169" s="166" t="e">
        <f>#REF!</f>
        <v>#REF!</v>
      </c>
      <c r="K169" s="166" t="e">
        <f>#REF!</f>
        <v>#REF!</v>
      </c>
      <c r="L169" s="276">
        <f t="shared" si="26"/>
        <v>0</v>
      </c>
      <c r="M169" s="251">
        <f t="shared" si="28"/>
        <v>0</v>
      </c>
      <c r="N169" s="280" t="e">
        <f t="shared" si="27"/>
        <v>#REF!</v>
      </c>
      <c r="O169" s="279" t="e">
        <f t="shared" si="29"/>
        <v>#REF!</v>
      </c>
      <c r="P169" s="280"/>
      <c r="Q169" s="280"/>
      <c r="R169" s="280" t="e">
        <f>IF(AND(J169=0,C169&gt;=設定シート!E$85,C169&lt;=設定シート!G$85),1,0)</f>
        <v>#REF!</v>
      </c>
    </row>
    <row r="170" spans="1:18" ht="15" customHeight="1" x14ac:dyDescent="0.15">
      <c r="B170" s="166">
        <v>8</v>
      </c>
      <c r="C170" s="166" t="e">
        <f>#REF!</f>
        <v>#REF!</v>
      </c>
      <c r="E170" s="166" t="e">
        <f>#REF!</f>
        <v>#REF!</v>
      </c>
      <c r="F170" s="166" t="e">
        <f>#REF!</f>
        <v>#REF!</v>
      </c>
      <c r="G170" s="251" t="str">
        <f>IF(ISERROR(VLOOKUP(E170,労務比率,#REF!,FALSE)),"",VLOOKUP(E170,労務比率,#REF!,FALSE))</f>
        <v/>
      </c>
      <c r="H170" s="251" t="str">
        <f>IF(ISERROR(VLOOKUP(E170,労務比率,#REF!+1,FALSE)),"",VLOOKUP(E170,労務比率,#REF!+1,FALSE))</f>
        <v/>
      </c>
      <c r="I170" s="166" t="e">
        <f>#REF!</f>
        <v>#REF!</v>
      </c>
      <c r="J170" s="166" t="e">
        <f>#REF!</f>
        <v>#REF!</v>
      </c>
      <c r="K170" s="166" t="e">
        <f>#REF!</f>
        <v>#REF!</v>
      </c>
      <c r="L170" s="276">
        <f t="shared" si="26"/>
        <v>0</v>
      </c>
      <c r="M170" s="251">
        <f t="shared" si="28"/>
        <v>0</v>
      </c>
      <c r="N170" s="280" t="e">
        <f t="shared" si="27"/>
        <v>#REF!</v>
      </c>
      <c r="O170" s="279" t="e">
        <f t="shared" si="29"/>
        <v>#REF!</v>
      </c>
      <c r="P170" s="280"/>
      <c r="Q170" s="280"/>
      <c r="R170" s="280" t="e">
        <f>IF(AND(J170=0,C170&gt;=設定シート!E$85,C170&lt;=設定シート!G$85),1,0)</f>
        <v>#REF!</v>
      </c>
    </row>
    <row r="171" spans="1:18" ht="15" customHeight="1" x14ac:dyDescent="0.15">
      <c r="B171" s="166">
        <v>9</v>
      </c>
      <c r="C171" s="166" t="e">
        <f>#REF!</f>
        <v>#REF!</v>
      </c>
      <c r="E171" s="166" t="e">
        <f>#REF!</f>
        <v>#REF!</v>
      </c>
      <c r="F171" s="166" t="e">
        <f>#REF!</f>
        <v>#REF!</v>
      </c>
      <c r="G171" s="251" t="str">
        <f>IF(ISERROR(VLOOKUP(E171,労務比率,#REF!,FALSE)),"",VLOOKUP(E171,労務比率,#REF!,FALSE))</f>
        <v/>
      </c>
      <c r="H171" s="251" t="str">
        <f>IF(ISERROR(VLOOKUP(E171,労務比率,#REF!+1,FALSE)),"",VLOOKUP(E171,労務比率,#REF!+1,FALSE))</f>
        <v/>
      </c>
      <c r="I171" s="166" t="e">
        <f>#REF!</f>
        <v>#REF!</v>
      </c>
      <c r="J171" s="166" t="e">
        <f>#REF!</f>
        <v>#REF!</v>
      </c>
      <c r="K171" s="166" t="e">
        <f>#REF!</f>
        <v>#REF!</v>
      </c>
      <c r="L171" s="276">
        <f t="shared" si="26"/>
        <v>0</v>
      </c>
      <c r="M171" s="251">
        <f t="shared" si="28"/>
        <v>0</v>
      </c>
      <c r="N171" s="280" t="e">
        <f t="shared" si="27"/>
        <v>#REF!</v>
      </c>
      <c r="O171" s="279" t="e">
        <f t="shared" si="29"/>
        <v>#REF!</v>
      </c>
      <c r="P171" s="280"/>
      <c r="Q171" s="280"/>
      <c r="R171" s="280" t="e">
        <f>IF(AND(J171=0,C171&gt;=設定シート!E$85,C171&lt;=設定シート!G$85),1,0)</f>
        <v>#REF!</v>
      </c>
    </row>
    <row r="172" spans="1:18" ht="15" customHeight="1" x14ac:dyDescent="0.15">
      <c r="A172" s="166">
        <v>15</v>
      </c>
      <c r="B172" s="166">
        <v>1</v>
      </c>
      <c r="C172" s="166" t="e">
        <f>#REF!</f>
        <v>#REF!</v>
      </c>
      <c r="E172" s="166" t="e">
        <f>#REF!</f>
        <v>#REF!</v>
      </c>
      <c r="F172" s="166" t="e">
        <f>#REF!</f>
        <v>#REF!</v>
      </c>
      <c r="G172" s="251" t="str">
        <f>IF(ISERROR(VLOOKUP(E172,労務比率,#REF!,FALSE)),"",VLOOKUP(E172,労務比率,#REF!,FALSE))</f>
        <v/>
      </c>
      <c r="H172" s="251" t="str">
        <f>IF(ISERROR(VLOOKUP(E172,労務比率,#REF!+1,FALSE)),"",VLOOKUP(E172,労務比率,#REF!+1,FALSE))</f>
        <v/>
      </c>
      <c r="I172" s="166" t="e">
        <f>#REF!</f>
        <v>#REF!</v>
      </c>
      <c r="J172" s="166" t="e">
        <f>#REF!</f>
        <v>#REF!</v>
      </c>
      <c r="K172" s="166" t="e">
        <f>#REF!</f>
        <v>#REF!</v>
      </c>
      <c r="L172" s="276">
        <f t="shared" si="26"/>
        <v>0</v>
      </c>
      <c r="M172" s="251">
        <f t="shared" si="28"/>
        <v>0</v>
      </c>
      <c r="N172" s="280" t="e">
        <f t="shared" si="27"/>
        <v>#REF!</v>
      </c>
      <c r="O172" s="279" t="e">
        <f t="shared" si="29"/>
        <v>#REF!</v>
      </c>
      <c r="P172" s="280">
        <f>INT(SUMIF(O172:O180,0,I172:I180)*105/108)</f>
        <v>0</v>
      </c>
      <c r="Q172" s="283">
        <f>INT(P172*IF(COUNTIF(R172:R180,1)=0,0,SUMIF(R172:R180,1,G172:G180)/COUNTIF(R172:R180,1))/100)</f>
        <v>0</v>
      </c>
      <c r="R172" s="280" t="e">
        <f>IF(AND(J172=0,C172&gt;=設定シート!E$85,C172&lt;=設定シート!G$85),1,0)</f>
        <v>#REF!</v>
      </c>
    </row>
    <row r="173" spans="1:18" ht="15" customHeight="1" x14ac:dyDescent="0.15">
      <c r="B173" s="166">
        <v>2</v>
      </c>
      <c r="C173" s="166" t="e">
        <f>#REF!</f>
        <v>#REF!</v>
      </c>
      <c r="E173" s="166" t="e">
        <f>#REF!</f>
        <v>#REF!</v>
      </c>
      <c r="F173" s="166" t="e">
        <f>#REF!</f>
        <v>#REF!</v>
      </c>
      <c r="G173" s="251" t="str">
        <f>IF(ISERROR(VLOOKUP(E173,労務比率,#REF!,FALSE)),"",VLOOKUP(E173,労務比率,#REF!,FALSE))</f>
        <v/>
      </c>
      <c r="H173" s="251" t="str">
        <f>IF(ISERROR(VLOOKUP(E173,労務比率,#REF!+1,FALSE)),"",VLOOKUP(E173,労務比率,#REF!+1,FALSE))</f>
        <v/>
      </c>
      <c r="I173" s="166" t="e">
        <f>#REF!</f>
        <v>#REF!</v>
      </c>
      <c r="J173" s="166" t="e">
        <f>#REF!</f>
        <v>#REF!</v>
      </c>
      <c r="K173" s="166" t="e">
        <f>#REF!</f>
        <v>#REF!</v>
      </c>
      <c r="L173" s="276">
        <f t="shared" si="26"/>
        <v>0</v>
      </c>
      <c r="M173" s="251">
        <f t="shared" si="28"/>
        <v>0</v>
      </c>
      <c r="N173" s="280" t="e">
        <f t="shared" si="27"/>
        <v>#REF!</v>
      </c>
      <c r="O173" s="279" t="e">
        <f t="shared" si="29"/>
        <v>#REF!</v>
      </c>
      <c r="P173" s="280"/>
      <c r="Q173" s="280"/>
      <c r="R173" s="280" t="e">
        <f>IF(AND(J173=0,C173&gt;=設定シート!E$85,C173&lt;=設定シート!G$85),1,0)</f>
        <v>#REF!</v>
      </c>
    </row>
    <row r="174" spans="1:18" ht="15" customHeight="1" x14ac:dyDescent="0.15">
      <c r="B174" s="166">
        <v>3</v>
      </c>
      <c r="C174" s="166" t="e">
        <f>#REF!</f>
        <v>#REF!</v>
      </c>
      <c r="E174" s="166" t="e">
        <f>#REF!</f>
        <v>#REF!</v>
      </c>
      <c r="F174" s="166" t="e">
        <f>#REF!</f>
        <v>#REF!</v>
      </c>
      <c r="G174" s="251" t="str">
        <f>IF(ISERROR(VLOOKUP(E174,労務比率,#REF!,FALSE)),"",VLOOKUP(E174,労務比率,#REF!,FALSE))</f>
        <v/>
      </c>
      <c r="H174" s="251" t="str">
        <f>IF(ISERROR(VLOOKUP(E174,労務比率,#REF!+1,FALSE)),"",VLOOKUP(E174,労務比率,#REF!+1,FALSE))</f>
        <v/>
      </c>
      <c r="I174" s="166" t="e">
        <f>#REF!</f>
        <v>#REF!</v>
      </c>
      <c r="J174" s="166" t="e">
        <f>#REF!</f>
        <v>#REF!</v>
      </c>
      <c r="K174" s="166" t="e">
        <f>#REF!</f>
        <v>#REF!</v>
      </c>
      <c r="L174" s="276">
        <f t="shared" si="26"/>
        <v>0</v>
      </c>
      <c r="M174" s="251">
        <f t="shared" si="28"/>
        <v>0</v>
      </c>
      <c r="N174" s="280" t="e">
        <f t="shared" si="27"/>
        <v>#REF!</v>
      </c>
      <c r="O174" s="279" t="e">
        <f t="shared" si="29"/>
        <v>#REF!</v>
      </c>
      <c r="P174" s="280"/>
      <c r="Q174" s="280"/>
      <c r="R174" s="280" t="e">
        <f>IF(AND(J174=0,C174&gt;=設定シート!E$85,C174&lt;=設定シート!G$85),1,0)</f>
        <v>#REF!</v>
      </c>
    </row>
    <row r="175" spans="1:18" ht="15" customHeight="1" x14ac:dyDescent="0.15">
      <c r="B175" s="166">
        <v>4</v>
      </c>
      <c r="C175" s="166" t="e">
        <f>#REF!</f>
        <v>#REF!</v>
      </c>
      <c r="E175" s="166" t="e">
        <f>#REF!</f>
        <v>#REF!</v>
      </c>
      <c r="F175" s="166" t="e">
        <f>#REF!</f>
        <v>#REF!</v>
      </c>
      <c r="G175" s="251" t="str">
        <f>IF(ISERROR(VLOOKUP(E175,労務比率,#REF!,FALSE)),"",VLOOKUP(E175,労務比率,#REF!,FALSE))</f>
        <v/>
      </c>
      <c r="H175" s="251" t="str">
        <f>IF(ISERROR(VLOOKUP(E175,労務比率,#REF!+1,FALSE)),"",VLOOKUP(E175,労務比率,#REF!+1,FALSE))</f>
        <v/>
      </c>
      <c r="I175" s="166" t="e">
        <f>#REF!</f>
        <v>#REF!</v>
      </c>
      <c r="J175" s="166" t="e">
        <f>#REF!</f>
        <v>#REF!</v>
      </c>
      <c r="K175" s="166" t="e">
        <f>#REF!</f>
        <v>#REF!</v>
      </c>
      <c r="L175" s="276">
        <f t="shared" si="26"/>
        <v>0</v>
      </c>
      <c r="M175" s="251">
        <f t="shared" si="28"/>
        <v>0</v>
      </c>
      <c r="N175" s="280" t="e">
        <f t="shared" si="27"/>
        <v>#REF!</v>
      </c>
      <c r="O175" s="279" t="e">
        <f t="shared" si="29"/>
        <v>#REF!</v>
      </c>
      <c r="P175" s="280"/>
      <c r="Q175" s="280"/>
      <c r="R175" s="280" t="e">
        <f>IF(AND(J175=0,C175&gt;=設定シート!E$85,C175&lt;=設定シート!G$85),1,0)</f>
        <v>#REF!</v>
      </c>
    </row>
    <row r="176" spans="1:18" ht="15" customHeight="1" x14ac:dyDescent="0.15">
      <c r="B176" s="166">
        <v>5</v>
      </c>
      <c r="C176" s="166" t="e">
        <f>#REF!</f>
        <v>#REF!</v>
      </c>
      <c r="E176" s="166" t="e">
        <f>#REF!</f>
        <v>#REF!</v>
      </c>
      <c r="F176" s="166" t="e">
        <f>#REF!</f>
        <v>#REF!</v>
      </c>
      <c r="G176" s="251" t="str">
        <f>IF(ISERROR(VLOOKUP(E176,労務比率,#REF!,FALSE)),"",VLOOKUP(E176,労務比率,#REF!,FALSE))</f>
        <v/>
      </c>
      <c r="H176" s="251" t="str">
        <f>IF(ISERROR(VLOOKUP(E176,労務比率,#REF!+1,FALSE)),"",VLOOKUP(E176,労務比率,#REF!+1,FALSE))</f>
        <v/>
      </c>
      <c r="I176" s="166" t="e">
        <f>#REF!</f>
        <v>#REF!</v>
      </c>
      <c r="J176" s="166" t="e">
        <f>#REF!</f>
        <v>#REF!</v>
      </c>
      <c r="K176" s="166" t="e">
        <f>#REF!</f>
        <v>#REF!</v>
      </c>
      <c r="L176" s="276">
        <f t="shared" si="26"/>
        <v>0</v>
      </c>
      <c r="M176" s="251">
        <f t="shared" si="28"/>
        <v>0</v>
      </c>
      <c r="N176" s="280" t="e">
        <f t="shared" si="27"/>
        <v>#REF!</v>
      </c>
      <c r="O176" s="279" t="e">
        <f t="shared" si="29"/>
        <v>#REF!</v>
      </c>
      <c r="P176" s="280"/>
      <c r="Q176" s="280"/>
      <c r="R176" s="280" t="e">
        <f>IF(AND(J176=0,C176&gt;=設定シート!E$85,C176&lt;=設定シート!G$85),1,0)</f>
        <v>#REF!</v>
      </c>
    </row>
    <row r="177" spans="1:18" ht="15" customHeight="1" x14ac:dyDescent="0.15">
      <c r="B177" s="166">
        <v>6</v>
      </c>
      <c r="C177" s="166" t="e">
        <f>#REF!</f>
        <v>#REF!</v>
      </c>
      <c r="E177" s="166" t="e">
        <f>#REF!</f>
        <v>#REF!</v>
      </c>
      <c r="F177" s="166" t="e">
        <f>#REF!</f>
        <v>#REF!</v>
      </c>
      <c r="G177" s="251" t="str">
        <f>IF(ISERROR(VLOOKUP(E177,労務比率,#REF!,FALSE)),"",VLOOKUP(E177,労務比率,#REF!,FALSE))</f>
        <v/>
      </c>
      <c r="H177" s="251" t="str">
        <f>IF(ISERROR(VLOOKUP(E177,労務比率,#REF!+1,FALSE)),"",VLOOKUP(E177,労務比率,#REF!+1,FALSE))</f>
        <v/>
      </c>
      <c r="I177" s="166" t="e">
        <f>#REF!</f>
        <v>#REF!</v>
      </c>
      <c r="J177" s="166" t="e">
        <f>#REF!</f>
        <v>#REF!</v>
      </c>
      <c r="K177" s="166" t="e">
        <f>#REF!</f>
        <v>#REF!</v>
      </c>
      <c r="L177" s="276">
        <f t="shared" si="26"/>
        <v>0</v>
      </c>
      <c r="M177" s="251">
        <f t="shared" si="28"/>
        <v>0</v>
      </c>
      <c r="N177" s="280" t="e">
        <f t="shared" si="27"/>
        <v>#REF!</v>
      </c>
      <c r="O177" s="279" t="e">
        <f t="shared" si="29"/>
        <v>#REF!</v>
      </c>
      <c r="P177" s="280"/>
      <c r="Q177" s="280"/>
      <c r="R177" s="280" t="e">
        <f>IF(AND(J177=0,C177&gt;=設定シート!E$85,C177&lt;=設定シート!G$85),1,0)</f>
        <v>#REF!</v>
      </c>
    </row>
    <row r="178" spans="1:18" ht="15" customHeight="1" x14ac:dyDescent="0.15">
      <c r="B178" s="166">
        <v>7</v>
      </c>
      <c r="C178" s="166" t="e">
        <f>#REF!</f>
        <v>#REF!</v>
      </c>
      <c r="E178" s="166" t="e">
        <f>#REF!</f>
        <v>#REF!</v>
      </c>
      <c r="F178" s="166" t="e">
        <f>#REF!</f>
        <v>#REF!</v>
      </c>
      <c r="G178" s="251" t="str">
        <f>IF(ISERROR(VLOOKUP(E178,労務比率,#REF!,FALSE)),"",VLOOKUP(E178,労務比率,#REF!,FALSE))</f>
        <v/>
      </c>
      <c r="H178" s="251" t="str">
        <f>IF(ISERROR(VLOOKUP(E178,労務比率,#REF!+1,FALSE)),"",VLOOKUP(E178,労務比率,#REF!+1,FALSE))</f>
        <v/>
      </c>
      <c r="I178" s="166" t="e">
        <f>#REF!</f>
        <v>#REF!</v>
      </c>
      <c r="J178" s="166" t="e">
        <f>#REF!</f>
        <v>#REF!</v>
      </c>
      <c r="K178" s="166" t="e">
        <f>#REF!</f>
        <v>#REF!</v>
      </c>
      <c r="L178" s="276">
        <f t="shared" si="26"/>
        <v>0</v>
      </c>
      <c r="M178" s="251">
        <f t="shared" si="28"/>
        <v>0</v>
      </c>
      <c r="N178" s="280" t="e">
        <f t="shared" si="27"/>
        <v>#REF!</v>
      </c>
      <c r="O178" s="279" t="e">
        <f t="shared" si="29"/>
        <v>#REF!</v>
      </c>
      <c r="P178" s="280"/>
      <c r="Q178" s="280"/>
      <c r="R178" s="280" t="e">
        <f>IF(AND(J178=0,C178&gt;=設定シート!E$85,C178&lt;=設定シート!G$85),1,0)</f>
        <v>#REF!</v>
      </c>
    </row>
    <row r="179" spans="1:18" ht="15" customHeight="1" x14ac:dyDescent="0.15">
      <c r="B179" s="166">
        <v>8</v>
      </c>
      <c r="C179" s="166" t="e">
        <f>#REF!</f>
        <v>#REF!</v>
      </c>
      <c r="E179" s="166" t="e">
        <f>#REF!</f>
        <v>#REF!</v>
      </c>
      <c r="F179" s="166" t="e">
        <f>#REF!</f>
        <v>#REF!</v>
      </c>
      <c r="G179" s="251" t="str">
        <f>IF(ISERROR(VLOOKUP(E179,労務比率,#REF!,FALSE)),"",VLOOKUP(E179,労務比率,#REF!,FALSE))</f>
        <v/>
      </c>
      <c r="H179" s="251" t="str">
        <f>IF(ISERROR(VLOOKUP(E179,労務比率,#REF!+1,FALSE)),"",VLOOKUP(E179,労務比率,#REF!+1,FALSE))</f>
        <v/>
      </c>
      <c r="I179" s="166" t="e">
        <f>#REF!</f>
        <v>#REF!</v>
      </c>
      <c r="J179" s="166" t="e">
        <f>#REF!</f>
        <v>#REF!</v>
      </c>
      <c r="K179" s="166" t="e">
        <f>#REF!</f>
        <v>#REF!</v>
      </c>
      <c r="L179" s="276">
        <f t="shared" ref="L179:L242" si="30">IF(ISERROR(INT((ROUNDDOWN(I179*G179/100,0)+K179)/1000)),0,INT((ROUNDDOWN(I179*G179/100,0)+K179)/1000))</f>
        <v>0</v>
      </c>
      <c r="M179" s="251">
        <f t="shared" si="28"/>
        <v>0</v>
      </c>
      <c r="N179" s="280" t="e">
        <f t="shared" ref="N179:N242" si="31">IF(R179=1,0,I179)</f>
        <v>#REF!</v>
      </c>
      <c r="O179" s="279" t="e">
        <f t="shared" si="29"/>
        <v>#REF!</v>
      </c>
      <c r="P179" s="280"/>
      <c r="Q179" s="280"/>
      <c r="R179" s="280" t="e">
        <f>IF(AND(J179=0,C179&gt;=設定シート!E$85,C179&lt;=設定シート!G$85),1,0)</f>
        <v>#REF!</v>
      </c>
    </row>
    <row r="180" spans="1:18" ht="15" customHeight="1" x14ac:dyDescent="0.15">
      <c r="B180" s="166">
        <v>9</v>
      </c>
      <c r="C180" s="166" t="e">
        <f>#REF!</f>
        <v>#REF!</v>
      </c>
      <c r="E180" s="166" t="e">
        <f>#REF!</f>
        <v>#REF!</v>
      </c>
      <c r="F180" s="166" t="e">
        <f>#REF!</f>
        <v>#REF!</v>
      </c>
      <c r="G180" s="251" t="str">
        <f>IF(ISERROR(VLOOKUP(E180,労務比率,#REF!,FALSE)),"",VLOOKUP(E180,労務比率,#REF!,FALSE))</f>
        <v/>
      </c>
      <c r="H180" s="251" t="str">
        <f>IF(ISERROR(VLOOKUP(E180,労務比率,#REF!+1,FALSE)),"",VLOOKUP(E180,労務比率,#REF!+1,FALSE))</f>
        <v/>
      </c>
      <c r="I180" s="166" t="e">
        <f>#REF!</f>
        <v>#REF!</v>
      </c>
      <c r="J180" s="166" t="e">
        <f>#REF!</f>
        <v>#REF!</v>
      </c>
      <c r="K180" s="166" t="e">
        <f>#REF!</f>
        <v>#REF!</v>
      </c>
      <c r="L180" s="276">
        <f t="shared" si="30"/>
        <v>0</v>
      </c>
      <c r="M180" s="251">
        <f t="shared" si="28"/>
        <v>0</v>
      </c>
      <c r="N180" s="280" t="e">
        <f t="shared" si="31"/>
        <v>#REF!</v>
      </c>
      <c r="O180" s="279" t="e">
        <f t="shared" si="29"/>
        <v>#REF!</v>
      </c>
      <c r="P180" s="280"/>
      <c r="Q180" s="280"/>
      <c r="R180" s="280" t="e">
        <f>IF(AND(J180=0,C180&gt;=設定シート!E$85,C180&lt;=設定シート!G$85),1,0)</f>
        <v>#REF!</v>
      </c>
    </row>
    <row r="181" spans="1:18" ht="15" customHeight="1" x14ac:dyDescent="0.15">
      <c r="A181" s="166">
        <v>16</v>
      </c>
      <c r="B181" s="166">
        <v>1</v>
      </c>
      <c r="C181" s="166" t="e">
        <f>#REF!</f>
        <v>#REF!</v>
      </c>
      <c r="E181" s="166" t="e">
        <f>#REF!</f>
        <v>#REF!</v>
      </c>
      <c r="F181" s="166" t="e">
        <f>#REF!</f>
        <v>#REF!</v>
      </c>
      <c r="G181" s="251" t="str">
        <f>IF(ISERROR(VLOOKUP(E181,労務比率,#REF!,FALSE)),"",VLOOKUP(E181,労務比率,#REF!,FALSE))</f>
        <v/>
      </c>
      <c r="H181" s="251" t="str">
        <f>IF(ISERROR(VLOOKUP(E181,労務比率,#REF!+1,FALSE)),"",VLOOKUP(E181,労務比率,#REF!+1,FALSE))</f>
        <v/>
      </c>
      <c r="I181" s="166" t="e">
        <f>#REF!</f>
        <v>#REF!</v>
      </c>
      <c r="J181" s="166" t="e">
        <f>#REF!</f>
        <v>#REF!</v>
      </c>
      <c r="K181" s="166" t="e">
        <f>#REF!</f>
        <v>#REF!</v>
      </c>
      <c r="L181" s="276">
        <f t="shared" si="30"/>
        <v>0</v>
      </c>
      <c r="M181" s="251">
        <f t="shared" si="28"/>
        <v>0</v>
      </c>
      <c r="N181" s="280" t="e">
        <f t="shared" si="31"/>
        <v>#REF!</v>
      </c>
      <c r="O181" s="279" t="e">
        <f t="shared" si="29"/>
        <v>#REF!</v>
      </c>
      <c r="P181" s="280">
        <f>INT(SUMIF(O181:O189,0,I181:I189)*105/108)</f>
        <v>0</v>
      </c>
      <c r="Q181" s="283">
        <f>INT(P181*IF(COUNTIF(R181:R189,1)=0,0,SUMIF(R181:R189,1,G181:G189)/COUNTIF(R181:R189,1))/100)</f>
        <v>0</v>
      </c>
      <c r="R181" s="280" t="e">
        <f>IF(AND(J181=0,C181&gt;=設定シート!E$85,C181&lt;=設定シート!G$85),1,0)</f>
        <v>#REF!</v>
      </c>
    </row>
    <row r="182" spans="1:18" ht="15" customHeight="1" x14ac:dyDescent="0.15">
      <c r="B182" s="166">
        <v>2</v>
      </c>
      <c r="C182" s="166" t="e">
        <f>#REF!</f>
        <v>#REF!</v>
      </c>
      <c r="E182" s="166" t="e">
        <f>#REF!</f>
        <v>#REF!</v>
      </c>
      <c r="F182" s="166" t="e">
        <f>#REF!</f>
        <v>#REF!</v>
      </c>
      <c r="G182" s="251" t="str">
        <f>IF(ISERROR(VLOOKUP(E182,労務比率,#REF!,FALSE)),"",VLOOKUP(E182,労務比率,#REF!,FALSE))</f>
        <v/>
      </c>
      <c r="H182" s="251" t="str">
        <f>IF(ISERROR(VLOOKUP(E182,労務比率,#REF!+1,FALSE)),"",VLOOKUP(E182,労務比率,#REF!+1,FALSE))</f>
        <v/>
      </c>
      <c r="I182" s="166" t="e">
        <f>#REF!</f>
        <v>#REF!</v>
      </c>
      <c r="J182" s="166" t="e">
        <f>#REF!</f>
        <v>#REF!</v>
      </c>
      <c r="K182" s="166" t="e">
        <f>#REF!</f>
        <v>#REF!</v>
      </c>
      <c r="L182" s="276">
        <f t="shared" si="30"/>
        <v>0</v>
      </c>
      <c r="M182" s="251">
        <f t="shared" si="28"/>
        <v>0</v>
      </c>
      <c r="N182" s="280" t="e">
        <f t="shared" si="31"/>
        <v>#REF!</v>
      </c>
      <c r="O182" s="279" t="e">
        <f t="shared" si="29"/>
        <v>#REF!</v>
      </c>
      <c r="P182" s="280"/>
      <c r="Q182" s="280"/>
      <c r="R182" s="280" t="e">
        <f>IF(AND(J182=0,C182&gt;=設定シート!E$85,C182&lt;=設定シート!G$85),1,0)</f>
        <v>#REF!</v>
      </c>
    </row>
    <row r="183" spans="1:18" ht="15" customHeight="1" x14ac:dyDescent="0.15">
      <c r="B183" s="166">
        <v>3</v>
      </c>
      <c r="C183" s="166" t="e">
        <f>#REF!</f>
        <v>#REF!</v>
      </c>
      <c r="E183" s="166" t="e">
        <f>#REF!</f>
        <v>#REF!</v>
      </c>
      <c r="F183" s="166" t="e">
        <f>#REF!</f>
        <v>#REF!</v>
      </c>
      <c r="G183" s="251" t="str">
        <f>IF(ISERROR(VLOOKUP(E183,労務比率,#REF!,FALSE)),"",VLOOKUP(E183,労務比率,#REF!,FALSE))</f>
        <v/>
      </c>
      <c r="H183" s="251" t="str">
        <f>IF(ISERROR(VLOOKUP(E183,労務比率,#REF!+1,FALSE)),"",VLOOKUP(E183,労務比率,#REF!+1,FALSE))</f>
        <v/>
      </c>
      <c r="I183" s="166" t="e">
        <f>#REF!</f>
        <v>#REF!</v>
      </c>
      <c r="J183" s="166" t="e">
        <f>#REF!</f>
        <v>#REF!</v>
      </c>
      <c r="K183" s="166" t="e">
        <f>#REF!</f>
        <v>#REF!</v>
      </c>
      <c r="L183" s="276">
        <f t="shared" si="30"/>
        <v>0</v>
      </c>
      <c r="M183" s="251">
        <f t="shared" si="28"/>
        <v>0</v>
      </c>
      <c r="N183" s="280" t="e">
        <f t="shared" si="31"/>
        <v>#REF!</v>
      </c>
      <c r="O183" s="279" t="e">
        <f t="shared" si="29"/>
        <v>#REF!</v>
      </c>
      <c r="P183" s="280"/>
      <c r="Q183" s="280"/>
      <c r="R183" s="280" t="e">
        <f>IF(AND(J183=0,C183&gt;=設定シート!E$85,C183&lt;=設定シート!G$85),1,0)</f>
        <v>#REF!</v>
      </c>
    </row>
    <row r="184" spans="1:18" ht="15" customHeight="1" x14ac:dyDescent="0.15">
      <c r="B184" s="166">
        <v>4</v>
      </c>
      <c r="C184" s="166" t="e">
        <f>#REF!</f>
        <v>#REF!</v>
      </c>
      <c r="E184" s="166" t="e">
        <f>#REF!</f>
        <v>#REF!</v>
      </c>
      <c r="F184" s="166" t="e">
        <f>#REF!</f>
        <v>#REF!</v>
      </c>
      <c r="G184" s="251" t="str">
        <f>IF(ISERROR(VLOOKUP(E184,労務比率,#REF!,FALSE)),"",VLOOKUP(E184,労務比率,#REF!,FALSE))</f>
        <v/>
      </c>
      <c r="H184" s="251" t="str">
        <f>IF(ISERROR(VLOOKUP(E184,労務比率,#REF!+1,FALSE)),"",VLOOKUP(E184,労務比率,#REF!+1,FALSE))</f>
        <v/>
      </c>
      <c r="I184" s="166" t="e">
        <f>#REF!</f>
        <v>#REF!</v>
      </c>
      <c r="J184" s="166" t="e">
        <f>#REF!</f>
        <v>#REF!</v>
      </c>
      <c r="K184" s="166" t="e">
        <f>#REF!</f>
        <v>#REF!</v>
      </c>
      <c r="L184" s="276">
        <f t="shared" si="30"/>
        <v>0</v>
      </c>
      <c r="M184" s="251">
        <f t="shared" ref="M184:M247" si="32">IF(ISERROR(L184*H184),0,L184*H184)</f>
        <v>0</v>
      </c>
      <c r="N184" s="280" t="e">
        <f t="shared" si="31"/>
        <v>#REF!</v>
      </c>
      <c r="O184" s="279" t="e">
        <f t="shared" si="29"/>
        <v>#REF!</v>
      </c>
      <c r="P184" s="280"/>
      <c r="Q184" s="280"/>
      <c r="R184" s="280" t="e">
        <f>IF(AND(J184=0,C184&gt;=設定シート!E$85,C184&lt;=設定シート!G$85),1,0)</f>
        <v>#REF!</v>
      </c>
    </row>
    <row r="185" spans="1:18" ht="15" customHeight="1" x14ac:dyDescent="0.15">
      <c r="B185" s="166">
        <v>5</v>
      </c>
      <c r="C185" s="166" t="e">
        <f>#REF!</f>
        <v>#REF!</v>
      </c>
      <c r="E185" s="166" t="e">
        <f>#REF!</f>
        <v>#REF!</v>
      </c>
      <c r="F185" s="166" t="e">
        <f>#REF!</f>
        <v>#REF!</v>
      </c>
      <c r="G185" s="251" t="str">
        <f>IF(ISERROR(VLOOKUP(E185,労務比率,#REF!,FALSE)),"",VLOOKUP(E185,労務比率,#REF!,FALSE))</f>
        <v/>
      </c>
      <c r="H185" s="251" t="str">
        <f>IF(ISERROR(VLOOKUP(E185,労務比率,#REF!+1,FALSE)),"",VLOOKUP(E185,労務比率,#REF!+1,FALSE))</f>
        <v/>
      </c>
      <c r="I185" s="166" t="e">
        <f>#REF!</f>
        <v>#REF!</v>
      </c>
      <c r="J185" s="166" t="e">
        <f>#REF!</f>
        <v>#REF!</v>
      </c>
      <c r="K185" s="166" t="e">
        <f>#REF!</f>
        <v>#REF!</v>
      </c>
      <c r="L185" s="276">
        <f t="shared" si="30"/>
        <v>0</v>
      </c>
      <c r="M185" s="251">
        <f t="shared" si="32"/>
        <v>0</v>
      </c>
      <c r="N185" s="280" t="e">
        <f t="shared" si="31"/>
        <v>#REF!</v>
      </c>
      <c r="O185" s="279" t="e">
        <f t="shared" si="29"/>
        <v>#REF!</v>
      </c>
      <c r="P185" s="280"/>
      <c r="Q185" s="280"/>
      <c r="R185" s="280" t="e">
        <f>IF(AND(J185=0,C185&gt;=設定シート!E$85,C185&lt;=設定シート!G$85),1,0)</f>
        <v>#REF!</v>
      </c>
    </row>
    <row r="186" spans="1:18" ht="15" customHeight="1" x14ac:dyDescent="0.15">
      <c r="B186" s="166">
        <v>6</v>
      </c>
      <c r="C186" s="166" t="e">
        <f>#REF!</f>
        <v>#REF!</v>
      </c>
      <c r="E186" s="166" t="e">
        <f>#REF!</f>
        <v>#REF!</v>
      </c>
      <c r="F186" s="166" t="e">
        <f>#REF!</f>
        <v>#REF!</v>
      </c>
      <c r="G186" s="251" t="str">
        <f>IF(ISERROR(VLOOKUP(E186,労務比率,#REF!,FALSE)),"",VLOOKUP(E186,労務比率,#REF!,FALSE))</f>
        <v/>
      </c>
      <c r="H186" s="251" t="str">
        <f>IF(ISERROR(VLOOKUP(E186,労務比率,#REF!+1,FALSE)),"",VLOOKUP(E186,労務比率,#REF!+1,FALSE))</f>
        <v/>
      </c>
      <c r="I186" s="166" t="e">
        <f>#REF!</f>
        <v>#REF!</v>
      </c>
      <c r="J186" s="166" t="e">
        <f>#REF!</f>
        <v>#REF!</v>
      </c>
      <c r="K186" s="166" t="e">
        <f>#REF!</f>
        <v>#REF!</v>
      </c>
      <c r="L186" s="276">
        <f t="shared" si="30"/>
        <v>0</v>
      </c>
      <c r="M186" s="251">
        <f t="shared" si="32"/>
        <v>0</v>
      </c>
      <c r="N186" s="280" t="e">
        <f t="shared" si="31"/>
        <v>#REF!</v>
      </c>
      <c r="O186" s="279" t="e">
        <f t="shared" si="29"/>
        <v>#REF!</v>
      </c>
      <c r="P186" s="280"/>
      <c r="Q186" s="280"/>
      <c r="R186" s="280" t="e">
        <f>IF(AND(J186=0,C186&gt;=設定シート!E$85,C186&lt;=設定シート!G$85),1,0)</f>
        <v>#REF!</v>
      </c>
    </row>
    <row r="187" spans="1:18" ht="15" customHeight="1" x14ac:dyDescent="0.15">
      <c r="B187" s="166">
        <v>7</v>
      </c>
      <c r="C187" s="166" t="e">
        <f>#REF!</f>
        <v>#REF!</v>
      </c>
      <c r="E187" s="166" t="e">
        <f>#REF!</f>
        <v>#REF!</v>
      </c>
      <c r="F187" s="166" t="e">
        <f>#REF!</f>
        <v>#REF!</v>
      </c>
      <c r="G187" s="251" t="str">
        <f>IF(ISERROR(VLOOKUP(E187,労務比率,#REF!,FALSE)),"",VLOOKUP(E187,労務比率,#REF!,FALSE))</f>
        <v/>
      </c>
      <c r="H187" s="251" t="str">
        <f>IF(ISERROR(VLOOKUP(E187,労務比率,#REF!+1,FALSE)),"",VLOOKUP(E187,労務比率,#REF!+1,FALSE))</f>
        <v/>
      </c>
      <c r="I187" s="166" t="e">
        <f>#REF!</f>
        <v>#REF!</v>
      </c>
      <c r="J187" s="166" t="e">
        <f>#REF!</f>
        <v>#REF!</v>
      </c>
      <c r="K187" s="166" t="e">
        <f>#REF!</f>
        <v>#REF!</v>
      </c>
      <c r="L187" s="276">
        <f t="shared" si="30"/>
        <v>0</v>
      </c>
      <c r="M187" s="251">
        <f t="shared" si="32"/>
        <v>0</v>
      </c>
      <c r="N187" s="280" t="e">
        <f t="shared" si="31"/>
        <v>#REF!</v>
      </c>
      <c r="O187" s="279" t="e">
        <f t="shared" si="29"/>
        <v>#REF!</v>
      </c>
      <c r="P187" s="280"/>
      <c r="Q187" s="280"/>
      <c r="R187" s="280" t="e">
        <f>IF(AND(J187=0,C187&gt;=設定シート!E$85,C187&lt;=設定シート!G$85),1,0)</f>
        <v>#REF!</v>
      </c>
    </row>
    <row r="188" spans="1:18" ht="15" customHeight="1" x14ac:dyDescent="0.15">
      <c r="B188" s="166">
        <v>8</v>
      </c>
      <c r="C188" s="166" t="e">
        <f>#REF!</f>
        <v>#REF!</v>
      </c>
      <c r="E188" s="166" t="e">
        <f>#REF!</f>
        <v>#REF!</v>
      </c>
      <c r="F188" s="166" t="e">
        <f>#REF!</f>
        <v>#REF!</v>
      </c>
      <c r="G188" s="251" t="str">
        <f>IF(ISERROR(VLOOKUP(E188,労務比率,#REF!,FALSE)),"",VLOOKUP(E188,労務比率,#REF!,FALSE))</f>
        <v/>
      </c>
      <c r="H188" s="251" t="str">
        <f>IF(ISERROR(VLOOKUP(E188,労務比率,#REF!+1,FALSE)),"",VLOOKUP(E188,労務比率,#REF!+1,FALSE))</f>
        <v/>
      </c>
      <c r="I188" s="166" t="e">
        <f>#REF!</f>
        <v>#REF!</v>
      </c>
      <c r="J188" s="166" t="e">
        <f>#REF!</f>
        <v>#REF!</v>
      </c>
      <c r="K188" s="166" t="e">
        <f>#REF!</f>
        <v>#REF!</v>
      </c>
      <c r="L188" s="276">
        <f t="shared" si="30"/>
        <v>0</v>
      </c>
      <c r="M188" s="251">
        <f t="shared" si="32"/>
        <v>0</v>
      </c>
      <c r="N188" s="280" t="e">
        <f t="shared" si="31"/>
        <v>#REF!</v>
      </c>
      <c r="O188" s="279" t="e">
        <f t="shared" si="29"/>
        <v>#REF!</v>
      </c>
      <c r="P188" s="280"/>
      <c r="Q188" s="280"/>
      <c r="R188" s="280" t="e">
        <f>IF(AND(J188=0,C188&gt;=設定シート!E$85,C188&lt;=設定シート!G$85),1,0)</f>
        <v>#REF!</v>
      </c>
    </row>
    <row r="189" spans="1:18" ht="15" customHeight="1" x14ac:dyDescent="0.15">
      <c r="B189" s="166">
        <v>9</v>
      </c>
      <c r="C189" s="166" t="e">
        <f>#REF!</f>
        <v>#REF!</v>
      </c>
      <c r="E189" s="166" t="e">
        <f>#REF!</f>
        <v>#REF!</v>
      </c>
      <c r="F189" s="166" t="e">
        <f>#REF!</f>
        <v>#REF!</v>
      </c>
      <c r="G189" s="251" t="str">
        <f>IF(ISERROR(VLOOKUP(E189,労務比率,#REF!,FALSE)),"",VLOOKUP(E189,労務比率,#REF!,FALSE))</f>
        <v/>
      </c>
      <c r="H189" s="251" t="str">
        <f>IF(ISERROR(VLOOKUP(E189,労務比率,#REF!+1,FALSE)),"",VLOOKUP(E189,労務比率,#REF!+1,FALSE))</f>
        <v/>
      </c>
      <c r="I189" s="166" t="e">
        <f>#REF!</f>
        <v>#REF!</v>
      </c>
      <c r="J189" s="166" t="e">
        <f>#REF!</f>
        <v>#REF!</v>
      </c>
      <c r="K189" s="166" t="e">
        <f>#REF!</f>
        <v>#REF!</v>
      </c>
      <c r="L189" s="276">
        <f t="shared" si="30"/>
        <v>0</v>
      </c>
      <c r="M189" s="251">
        <f t="shared" si="32"/>
        <v>0</v>
      </c>
      <c r="N189" s="280" t="e">
        <f t="shared" si="31"/>
        <v>#REF!</v>
      </c>
      <c r="O189" s="279" t="e">
        <f t="shared" si="29"/>
        <v>#REF!</v>
      </c>
      <c r="P189" s="280"/>
      <c r="Q189" s="280"/>
      <c r="R189" s="280" t="e">
        <f>IF(AND(J189=0,C189&gt;=設定シート!E$85,C189&lt;=設定シート!G$85),1,0)</f>
        <v>#REF!</v>
      </c>
    </row>
    <row r="190" spans="1:18" ht="15" customHeight="1" x14ac:dyDescent="0.15">
      <c r="A190" s="166">
        <v>17</v>
      </c>
      <c r="B190" s="166">
        <v>1</v>
      </c>
      <c r="C190" s="166" t="e">
        <f>#REF!</f>
        <v>#REF!</v>
      </c>
      <c r="E190" s="166" t="e">
        <f>#REF!</f>
        <v>#REF!</v>
      </c>
      <c r="F190" s="166" t="e">
        <f>#REF!</f>
        <v>#REF!</v>
      </c>
      <c r="G190" s="251" t="str">
        <f>IF(ISERROR(VLOOKUP(E190,労務比率,#REF!,FALSE)),"",VLOOKUP(E190,労務比率,#REF!,FALSE))</f>
        <v/>
      </c>
      <c r="H190" s="251" t="str">
        <f>IF(ISERROR(VLOOKUP(E190,労務比率,#REF!+1,FALSE)),"",VLOOKUP(E190,労務比率,#REF!+1,FALSE))</f>
        <v/>
      </c>
      <c r="I190" s="166" t="e">
        <f>#REF!</f>
        <v>#REF!</v>
      </c>
      <c r="J190" s="166" t="e">
        <f>#REF!</f>
        <v>#REF!</v>
      </c>
      <c r="K190" s="166" t="e">
        <f>#REF!</f>
        <v>#REF!</v>
      </c>
      <c r="L190" s="276">
        <f t="shared" si="30"/>
        <v>0</v>
      </c>
      <c r="M190" s="251">
        <f t="shared" si="32"/>
        <v>0</v>
      </c>
      <c r="N190" s="280" t="e">
        <f t="shared" si="31"/>
        <v>#REF!</v>
      </c>
      <c r="O190" s="279" t="e">
        <f t="shared" si="29"/>
        <v>#REF!</v>
      </c>
      <c r="P190" s="280">
        <f>INT(SUMIF(O190:O198,0,I190:I198)*105/108)</f>
        <v>0</v>
      </c>
      <c r="Q190" s="283">
        <f>INT(P190*IF(COUNTIF(R190:R198,1)=0,0,SUMIF(R190:R198,1,G190:G198)/COUNTIF(R190:R198,1))/100)</f>
        <v>0</v>
      </c>
      <c r="R190" s="280" t="e">
        <f>IF(AND(J190=0,C190&gt;=設定シート!E$85,C190&lt;=設定シート!G$85),1,0)</f>
        <v>#REF!</v>
      </c>
    </row>
    <row r="191" spans="1:18" ht="15" customHeight="1" x14ac:dyDescent="0.15">
      <c r="B191" s="166">
        <v>2</v>
      </c>
      <c r="C191" s="166" t="e">
        <f>#REF!</f>
        <v>#REF!</v>
      </c>
      <c r="E191" s="166" t="e">
        <f>#REF!</f>
        <v>#REF!</v>
      </c>
      <c r="F191" s="166" t="e">
        <f>#REF!</f>
        <v>#REF!</v>
      </c>
      <c r="G191" s="251" t="str">
        <f>IF(ISERROR(VLOOKUP(E191,労務比率,#REF!,FALSE)),"",VLOOKUP(E191,労務比率,#REF!,FALSE))</f>
        <v/>
      </c>
      <c r="H191" s="251" t="str">
        <f>IF(ISERROR(VLOOKUP(E191,労務比率,#REF!+1,FALSE)),"",VLOOKUP(E191,労務比率,#REF!+1,FALSE))</f>
        <v/>
      </c>
      <c r="I191" s="166" t="e">
        <f>#REF!</f>
        <v>#REF!</v>
      </c>
      <c r="J191" s="166" t="e">
        <f>#REF!</f>
        <v>#REF!</v>
      </c>
      <c r="K191" s="166" t="e">
        <f>#REF!</f>
        <v>#REF!</v>
      </c>
      <c r="L191" s="276">
        <f t="shared" si="30"/>
        <v>0</v>
      </c>
      <c r="M191" s="251">
        <f t="shared" si="32"/>
        <v>0</v>
      </c>
      <c r="N191" s="280" t="e">
        <f t="shared" si="31"/>
        <v>#REF!</v>
      </c>
      <c r="O191" s="279" t="e">
        <f t="shared" si="29"/>
        <v>#REF!</v>
      </c>
      <c r="P191" s="280"/>
      <c r="Q191" s="280"/>
      <c r="R191" s="280" t="e">
        <f>IF(AND(J191=0,C191&gt;=設定シート!E$85,C191&lt;=設定シート!G$85),1,0)</f>
        <v>#REF!</v>
      </c>
    </row>
    <row r="192" spans="1:18" ht="15" customHeight="1" x14ac:dyDescent="0.15">
      <c r="B192" s="166">
        <v>3</v>
      </c>
      <c r="C192" s="166" t="e">
        <f>#REF!</f>
        <v>#REF!</v>
      </c>
      <c r="E192" s="166" t="e">
        <f>#REF!</f>
        <v>#REF!</v>
      </c>
      <c r="F192" s="166" t="e">
        <f>#REF!</f>
        <v>#REF!</v>
      </c>
      <c r="G192" s="251" t="str">
        <f>IF(ISERROR(VLOOKUP(E192,労務比率,#REF!,FALSE)),"",VLOOKUP(E192,労務比率,#REF!,FALSE))</f>
        <v/>
      </c>
      <c r="H192" s="251" t="str">
        <f>IF(ISERROR(VLOOKUP(E192,労務比率,#REF!+1,FALSE)),"",VLOOKUP(E192,労務比率,#REF!+1,FALSE))</f>
        <v/>
      </c>
      <c r="I192" s="166" t="e">
        <f>#REF!</f>
        <v>#REF!</v>
      </c>
      <c r="J192" s="166" t="e">
        <f>#REF!</f>
        <v>#REF!</v>
      </c>
      <c r="K192" s="166" t="e">
        <f>#REF!</f>
        <v>#REF!</v>
      </c>
      <c r="L192" s="276">
        <f t="shared" si="30"/>
        <v>0</v>
      </c>
      <c r="M192" s="251">
        <f t="shared" si="32"/>
        <v>0</v>
      </c>
      <c r="N192" s="280" t="e">
        <f t="shared" si="31"/>
        <v>#REF!</v>
      </c>
      <c r="O192" s="279" t="e">
        <f t="shared" si="29"/>
        <v>#REF!</v>
      </c>
      <c r="P192" s="280"/>
      <c r="Q192" s="280"/>
      <c r="R192" s="280" t="e">
        <f>IF(AND(J192=0,C192&gt;=設定シート!E$85,C192&lt;=設定シート!G$85),1,0)</f>
        <v>#REF!</v>
      </c>
    </row>
    <row r="193" spans="1:18" ht="15" customHeight="1" x14ac:dyDescent="0.15">
      <c r="B193" s="166">
        <v>4</v>
      </c>
      <c r="C193" s="166" t="e">
        <f>#REF!</f>
        <v>#REF!</v>
      </c>
      <c r="E193" s="166" t="e">
        <f>#REF!</f>
        <v>#REF!</v>
      </c>
      <c r="F193" s="166" t="e">
        <f>#REF!</f>
        <v>#REF!</v>
      </c>
      <c r="G193" s="251" t="str">
        <f>IF(ISERROR(VLOOKUP(E193,労務比率,#REF!,FALSE)),"",VLOOKUP(E193,労務比率,#REF!,FALSE))</f>
        <v/>
      </c>
      <c r="H193" s="251" t="str">
        <f>IF(ISERROR(VLOOKUP(E193,労務比率,#REF!+1,FALSE)),"",VLOOKUP(E193,労務比率,#REF!+1,FALSE))</f>
        <v/>
      </c>
      <c r="I193" s="166" t="e">
        <f>#REF!</f>
        <v>#REF!</v>
      </c>
      <c r="J193" s="166" t="e">
        <f>#REF!</f>
        <v>#REF!</v>
      </c>
      <c r="K193" s="166" t="e">
        <f>#REF!</f>
        <v>#REF!</v>
      </c>
      <c r="L193" s="276">
        <f t="shared" si="30"/>
        <v>0</v>
      </c>
      <c r="M193" s="251">
        <f t="shared" si="32"/>
        <v>0</v>
      </c>
      <c r="N193" s="280" t="e">
        <f t="shared" si="31"/>
        <v>#REF!</v>
      </c>
      <c r="O193" s="279" t="e">
        <f t="shared" si="29"/>
        <v>#REF!</v>
      </c>
      <c r="P193" s="280"/>
      <c r="Q193" s="280"/>
      <c r="R193" s="280" t="e">
        <f>IF(AND(J193=0,C193&gt;=設定シート!E$85,C193&lt;=設定シート!G$85),1,0)</f>
        <v>#REF!</v>
      </c>
    </row>
    <row r="194" spans="1:18" ht="15" customHeight="1" x14ac:dyDescent="0.15">
      <c r="B194" s="166">
        <v>5</v>
      </c>
      <c r="C194" s="166" t="e">
        <f>#REF!</f>
        <v>#REF!</v>
      </c>
      <c r="E194" s="166" t="e">
        <f>#REF!</f>
        <v>#REF!</v>
      </c>
      <c r="F194" s="166" t="e">
        <f>#REF!</f>
        <v>#REF!</v>
      </c>
      <c r="G194" s="251" t="str">
        <f>IF(ISERROR(VLOOKUP(E194,労務比率,#REF!,FALSE)),"",VLOOKUP(E194,労務比率,#REF!,FALSE))</f>
        <v/>
      </c>
      <c r="H194" s="251" t="str">
        <f>IF(ISERROR(VLOOKUP(E194,労務比率,#REF!+1,FALSE)),"",VLOOKUP(E194,労務比率,#REF!+1,FALSE))</f>
        <v/>
      </c>
      <c r="I194" s="166" t="e">
        <f>#REF!</f>
        <v>#REF!</v>
      </c>
      <c r="J194" s="166" t="e">
        <f>#REF!</f>
        <v>#REF!</v>
      </c>
      <c r="K194" s="166" t="e">
        <f>#REF!</f>
        <v>#REF!</v>
      </c>
      <c r="L194" s="276">
        <f t="shared" si="30"/>
        <v>0</v>
      </c>
      <c r="M194" s="251">
        <f t="shared" si="32"/>
        <v>0</v>
      </c>
      <c r="N194" s="280" t="e">
        <f t="shared" si="31"/>
        <v>#REF!</v>
      </c>
      <c r="O194" s="279" t="e">
        <f t="shared" si="29"/>
        <v>#REF!</v>
      </c>
      <c r="P194" s="280"/>
      <c r="Q194" s="280"/>
      <c r="R194" s="280" t="e">
        <f>IF(AND(J194=0,C194&gt;=設定シート!E$85,C194&lt;=設定シート!G$85),1,0)</f>
        <v>#REF!</v>
      </c>
    </row>
    <row r="195" spans="1:18" ht="15" customHeight="1" x14ac:dyDescent="0.15">
      <c r="B195" s="166">
        <v>6</v>
      </c>
      <c r="C195" s="166" t="e">
        <f>#REF!</f>
        <v>#REF!</v>
      </c>
      <c r="E195" s="166" t="e">
        <f>#REF!</f>
        <v>#REF!</v>
      </c>
      <c r="F195" s="166" t="e">
        <f>#REF!</f>
        <v>#REF!</v>
      </c>
      <c r="G195" s="251" t="str">
        <f>IF(ISERROR(VLOOKUP(E195,労務比率,#REF!,FALSE)),"",VLOOKUP(E195,労務比率,#REF!,FALSE))</f>
        <v/>
      </c>
      <c r="H195" s="251" t="str">
        <f>IF(ISERROR(VLOOKUP(E195,労務比率,#REF!+1,FALSE)),"",VLOOKUP(E195,労務比率,#REF!+1,FALSE))</f>
        <v/>
      </c>
      <c r="I195" s="166" t="e">
        <f>#REF!</f>
        <v>#REF!</v>
      </c>
      <c r="J195" s="166" t="e">
        <f>#REF!</f>
        <v>#REF!</v>
      </c>
      <c r="K195" s="166" t="e">
        <f>#REF!</f>
        <v>#REF!</v>
      </c>
      <c r="L195" s="276">
        <f t="shared" si="30"/>
        <v>0</v>
      </c>
      <c r="M195" s="251">
        <f t="shared" si="32"/>
        <v>0</v>
      </c>
      <c r="N195" s="280" t="e">
        <f t="shared" si="31"/>
        <v>#REF!</v>
      </c>
      <c r="O195" s="279" t="e">
        <f t="shared" si="29"/>
        <v>#REF!</v>
      </c>
      <c r="P195" s="280"/>
      <c r="Q195" s="280"/>
      <c r="R195" s="280" t="e">
        <f>IF(AND(J195=0,C195&gt;=設定シート!E$85,C195&lt;=設定シート!G$85),1,0)</f>
        <v>#REF!</v>
      </c>
    </row>
    <row r="196" spans="1:18" ht="15" customHeight="1" x14ac:dyDescent="0.15">
      <c r="B196" s="166">
        <v>7</v>
      </c>
      <c r="C196" s="166" t="e">
        <f>#REF!</f>
        <v>#REF!</v>
      </c>
      <c r="E196" s="166" t="e">
        <f>#REF!</f>
        <v>#REF!</v>
      </c>
      <c r="F196" s="166" t="e">
        <f>#REF!</f>
        <v>#REF!</v>
      </c>
      <c r="G196" s="251" t="str">
        <f>IF(ISERROR(VLOOKUP(E196,労務比率,#REF!,FALSE)),"",VLOOKUP(E196,労務比率,#REF!,FALSE))</f>
        <v/>
      </c>
      <c r="H196" s="251" t="str">
        <f>IF(ISERROR(VLOOKUP(E196,労務比率,#REF!+1,FALSE)),"",VLOOKUP(E196,労務比率,#REF!+1,FALSE))</f>
        <v/>
      </c>
      <c r="I196" s="166" t="e">
        <f>#REF!</f>
        <v>#REF!</v>
      </c>
      <c r="J196" s="166" t="e">
        <f>#REF!</f>
        <v>#REF!</v>
      </c>
      <c r="K196" s="166" t="e">
        <f>#REF!</f>
        <v>#REF!</v>
      </c>
      <c r="L196" s="276">
        <f t="shared" si="30"/>
        <v>0</v>
      </c>
      <c r="M196" s="251">
        <f t="shared" si="32"/>
        <v>0</v>
      </c>
      <c r="N196" s="280" t="e">
        <f t="shared" si="31"/>
        <v>#REF!</v>
      </c>
      <c r="O196" s="279" t="e">
        <f t="shared" si="29"/>
        <v>#REF!</v>
      </c>
      <c r="P196" s="280"/>
      <c r="Q196" s="280"/>
      <c r="R196" s="280" t="e">
        <f>IF(AND(J196=0,C196&gt;=設定シート!E$85,C196&lt;=設定シート!G$85),1,0)</f>
        <v>#REF!</v>
      </c>
    </row>
    <row r="197" spans="1:18" ht="15" customHeight="1" x14ac:dyDescent="0.15">
      <c r="B197" s="166">
        <v>8</v>
      </c>
      <c r="C197" s="166" t="e">
        <f>#REF!</f>
        <v>#REF!</v>
      </c>
      <c r="E197" s="166" t="e">
        <f>#REF!</f>
        <v>#REF!</v>
      </c>
      <c r="F197" s="166" t="e">
        <f>#REF!</f>
        <v>#REF!</v>
      </c>
      <c r="G197" s="251" t="str">
        <f>IF(ISERROR(VLOOKUP(E197,労務比率,#REF!,FALSE)),"",VLOOKUP(E197,労務比率,#REF!,FALSE))</f>
        <v/>
      </c>
      <c r="H197" s="251" t="str">
        <f>IF(ISERROR(VLOOKUP(E197,労務比率,#REF!+1,FALSE)),"",VLOOKUP(E197,労務比率,#REF!+1,FALSE))</f>
        <v/>
      </c>
      <c r="I197" s="166" t="e">
        <f>#REF!</f>
        <v>#REF!</v>
      </c>
      <c r="J197" s="166" t="e">
        <f>#REF!</f>
        <v>#REF!</v>
      </c>
      <c r="K197" s="166" t="e">
        <f>#REF!</f>
        <v>#REF!</v>
      </c>
      <c r="L197" s="276">
        <f t="shared" si="30"/>
        <v>0</v>
      </c>
      <c r="M197" s="251">
        <f t="shared" si="32"/>
        <v>0</v>
      </c>
      <c r="N197" s="280" t="e">
        <f t="shared" si="31"/>
        <v>#REF!</v>
      </c>
      <c r="O197" s="279" t="e">
        <f t="shared" si="29"/>
        <v>#REF!</v>
      </c>
      <c r="P197" s="280"/>
      <c r="Q197" s="280"/>
      <c r="R197" s="280" t="e">
        <f>IF(AND(J197=0,C197&gt;=設定シート!E$85,C197&lt;=設定シート!G$85),1,0)</f>
        <v>#REF!</v>
      </c>
    </row>
    <row r="198" spans="1:18" ht="15" customHeight="1" x14ac:dyDescent="0.15">
      <c r="B198" s="166">
        <v>9</v>
      </c>
      <c r="C198" s="166" t="e">
        <f>#REF!</f>
        <v>#REF!</v>
      </c>
      <c r="E198" s="166" t="e">
        <f>#REF!</f>
        <v>#REF!</v>
      </c>
      <c r="F198" s="166" t="e">
        <f>#REF!</f>
        <v>#REF!</v>
      </c>
      <c r="G198" s="251" t="str">
        <f>IF(ISERROR(VLOOKUP(E198,労務比率,#REF!,FALSE)),"",VLOOKUP(E198,労務比率,#REF!,FALSE))</f>
        <v/>
      </c>
      <c r="H198" s="251" t="str">
        <f>IF(ISERROR(VLOOKUP(E198,労務比率,#REF!+1,FALSE)),"",VLOOKUP(E198,労務比率,#REF!+1,FALSE))</f>
        <v/>
      </c>
      <c r="I198" s="166" t="e">
        <f>#REF!</f>
        <v>#REF!</v>
      </c>
      <c r="J198" s="166" t="e">
        <f>#REF!</f>
        <v>#REF!</v>
      </c>
      <c r="K198" s="166" t="e">
        <f>#REF!</f>
        <v>#REF!</v>
      </c>
      <c r="L198" s="276">
        <f t="shared" si="30"/>
        <v>0</v>
      </c>
      <c r="M198" s="251">
        <f t="shared" si="32"/>
        <v>0</v>
      </c>
      <c r="N198" s="280" t="e">
        <f t="shared" si="31"/>
        <v>#REF!</v>
      </c>
      <c r="O198" s="279" t="e">
        <f t="shared" si="29"/>
        <v>#REF!</v>
      </c>
      <c r="P198" s="280"/>
      <c r="Q198" s="280"/>
      <c r="R198" s="280" t="e">
        <f>IF(AND(J198=0,C198&gt;=設定シート!E$85,C198&lt;=設定シート!G$85),1,0)</f>
        <v>#REF!</v>
      </c>
    </row>
    <row r="199" spans="1:18" ht="15" customHeight="1" x14ac:dyDescent="0.15">
      <c r="A199" s="166">
        <v>18</v>
      </c>
      <c r="B199" s="166">
        <v>1</v>
      </c>
      <c r="C199" s="166" t="e">
        <f>#REF!</f>
        <v>#REF!</v>
      </c>
      <c r="E199" s="166" t="e">
        <f>#REF!</f>
        <v>#REF!</v>
      </c>
      <c r="F199" s="166" t="e">
        <f>#REF!</f>
        <v>#REF!</v>
      </c>
      <c r="G199" s="251" t="str">
        <f>IF(ISERROR(VLOOKUP(E199,労務比率,#REF!,FALSE)),"",VLOOKUP(E199,労務比率,#REF!,FALSE))</f>
        <v/>
      </c>
      <c r="H199" s="251" t="str">
        <f>IF(ISERROR(VLOOKUP(E199,労務比率,#REF!+1,FALSE)),"",VLOOKUP(E199,労務比率,#REF!+1,FALSE))</f>
        <v/>
      </c>
      <c r="I199" s="166" t="e">
        <f>#REF!</f>
        <v>#REF!</v>
      </c>
      <c r="J199" s="166" t="e">
        <f>#REF!</f>
        <v>#REF!</v>
      </c>
      <c r="K199" s="166" t="e">
        <f>#REF!</f>
        <v>#REF!</v>
      </c>
      <c r="L199" s="276">
        <f t="shared" si="30"/>
        <v>0</v>
      </c>
      <c r="M199" s="251">
        <f t="shared" si="32"/>
        <v>0</v>
      </c>
      <c r="N199" s="280" t="e">
        <f t="shared" si="31"/>
        <v>#REF!</v>
      </c>
      <c r="O199" s="279" t="e">
        <f t="shared" si="29"/>
        <v>#REF!</v>
      </c>
      <c r="P199" s="280">
        <f>INT(SUMIF(O199:O207,0,I199:I207)*105/108)</f>
        <v>0</v>
      </c>
      <c r="Q199" s="283">
        <f>INT(P199*IF(COUNTIF(R199:R207,1)=0,0,SUMIF(R199:R207,1,G199:G207)/COUNTIF(R199:R207,1))/100)</f>
        <v>0</v>
      </c>
      <c r="R199" s="280" t="e">
        <f>IF(AND(J199=0,C199&gt;=設定シート!E$85,C199&lt;=設定シート!G$85),1,0)</f>
        <v>#REF!</v>
      </c>
    </row>
    <row r="200" spans="1:18" ht="15" customHeight="1" x14ac:dyDescent="0.15">
      <c r="B200" s="166">
        <v>2</v>
      </c>
      <c r="C200" s="166" t="e">
        <f>#REF!</f>
        <v>#REF!</v>
      </c>
      <c r="E200" s="166" t="e">
        <f>#REF!</f>
        <v>#REF!</v>
      </c>
      <c r="F200" s="166" t="e">
        <f>#REF!</f>
        <v>#REF!</v>
      </c>
      <c r="G200" s="251" t="str">
        <f>IF(ISERROR(VLOOKUP(E200,労務比率,#REF!,FALSE)),"",VLOOKUP(E200,労務比率,#REF!,FALSE))</f>
        <v/>
      </c>
      <c r="H200" s="251" t="str">
        <f>IF(ISERROR(VLOOKUP(E200,労務比率,#REF!+1,FALSE)),"",VLOOKUP(E200,労務比率,#REF!+1,FALSE))</f>
        <v/>
      </c>
      <c r="I200" s="166" t="e">
        <f>#REF!</f>
        <v>#REF!</v>
      </c>
      <c r="J200" s="166" t="e">
        <f>#REF!</f>
        <v>#REF!</v>
      </c>
      <c r="K200" s="166" t="e">
        <f>#REF!</f>
        <v>#REF!</v>
      </c>
      <c r="L200" s="276">
        <f t="shared" si="30"/>
        <v>0</v>
      </c>
      <c r="M200" s="251">
        <f t="shared" si="32"/>
        <v>0</v>
      </c>
      <c r="N200" s="280" t="e">
        <f t="shared" si="31"/>
        <v>#REF!</v>
      </c>
      <c r="O200" s="279" t="e">
        <f t="shared" si="29"/>
        <v>#REF!</v>
      </c>
      <c r="P200" s="280"/>
      <c r="Q200" s="280"/>
      <c r="R200" s="280" t="e">
        <f>IF(AND(J200=0,C200&gt;=設定シート!E$85,C200&lt;=設定シート!G$85),1,0)</f>
        <v>#REF!</v>
      </c>
    </row>
    <row r="201" spans="1:18" ht="15" customHeight="1" x14ac:dyDescent="0.15">
      <c r="B201" s="166">
        <v>3</v>
      </c>
      <c r="C201" s="166" t="e">
        <f>#REF!</f>
        <v>#REF!</v>
      </c>
      <c r="E201" s="166" t="e">
        <f>#REF!</f>
        <v>#REF!</v>
      </c>
      <c r="F201" s="166" t="e">
        <f>#REF!</f>
        <v>#REF!</v>
      </c>
      <c r="G201" s="251" t="str">
        <f>IF(ISERROR(VLOOKUP(E201,労務比率,#REF!,FALSE)),"",VLOOKUP(E201,労務比率,#REF!,FALSE))</f>
        <v/>
      </c>
      <c r="H201" s="251" t="str">
        <f>IF(ISERROR(VLOOKUP(E201,労務比率,#REF!+1,FALSE)),"",VLOOKUP(E201,労務比率,#REF!+1,FALSE))</f>
        <v/>
      </c>
      <c r="I201" s="166" t="e">
        <f>#REF!</f>
        <v>#REF!</v>
      </c>
      <c r="J201" s="166" t="e">
        <f>#REF!</f>
        <v>#REF!</v>
      </c>
      <c r="K201" s="166" t="e">
        <f>#REF!</f>
        <v>#REF!</v>
      </c>
      <c r="L201" s="276">
        <f t="shared" si="30"/>
        <v>0</v>
      </c>
      <c r="M201" s="251">
        <f t="shared" si="32"/>
        <v>0</v>
      </c>
      <c r="N201" s="280" t="e">
        <f t="shared" si="31"/>
        <v>#REF!</v>
      </c>
      <c r="O201" s="279" t="e">
        <f t="shared" si="29"/>
        <v>#REF!</v>
      </c>
      <c r="P201" s="280"/>
      <c r="Q201" s="280"/>
      <c r="R201" s="280" t="e">
        <f>IF(AND(J201=0,C201&gt;=設定シート!E$85,C201&lt;=設定シート!G$85),1,0)</f>
        <v>#REF!</v>
      </c>
    </row>
    <row r="202" spans="1:18" ht="15" customHeight="1" x14ac:dyDescent="0.15">
      <c r="B202" s="166">
        <v>4</v>
      </c>
      <c r="C202" s="166" t="e">
        <f>#REF!</f>
        <v>#REF!</v>
      </c>
      <c r="E202" s="166" t="e">
        <f>#REF!</f>
        <v>#REF!</v>
      </c>
      <c r="F202" s="166" t="e">
        <f>#REF!</f>
        <v>#REF!</v>
      </c>
      <c r="G202" s="251" t="str">
        <f>IF(ISERROR(VLOOKUP(E202,労務比率,#REF!,FALSE)),"",VLOOKUP(E202,労務比率,#REF!,FALSE))</f>
        <v/>
      </c>
      <c r="H202" s="251" t="str">
        <f>IF(ISERROR(VLOOKUP(E202,労務比率,#REF!+1,FALSE)),"",VLOOKUP(E202,労務比率,#REF!+1,FALSE))</f>
        <v/>
      </c>
      <c r="I202" s="166" t="e">
        <f>#REF!</f>
        <v>#REF!</v>
      </c>
      <c r="J202" s="166" t="e">
        <f>#REF!</f>
        <v>#REF!</v>
      </c>
      <c r="K202" s="166" t="e">
        <f>#REF!</f>
        <v>#REF!</v>
      </c>
      <c r="L202" s="276">
        <f t="shared" si="30"/>
        <v>0</v>
      </c>
      <c r="M202" s="251">
        <f t="shared" si="32"/>
        <v>0</v>
      </c>
      <c r="N202" s="280" t="e">
        <f t="shared" si="31"/>
        <v>#REF!</v>
      </c>
      <c r="O202" s="279" t="e">
        <f t="shared" si="29"/>
        <v>#REF!</v>
      </c>
      <c r="P202" s="280"/>
      <c r="Q202" s="280"/>
      <c r="R202" s="280" t="e">
        <f>IF(AND(J202=0,C202&gt;=設定シート!E$85,C202&lt;=設定シート!G$85),1,0)</f>
        <v>#REF!</v>
      </c>
    </row>
    <row r="203" spans="1:18" ht="15" customHeight="1" x14ac:dyDescent="0.15">
      <c r="B203" s="166">
        <v>5</v>
      </c>
      <c r="C203" s="166" t="e">
        <f>#REF!</f>
        <v>#REF!</v>
      </c>
      <c r="E203" s="166" t="e">
        <f>#REF!</f>
        <v>#REF!</v>
      </c>
      <c r="F203" s="166" t="e">
        <f>#REF!</f>
        <v>#REF!</v>
      </c>
      <c r="G203" s="251" t="str">
        <f>IF(ISERROR(VLOOKUP(E203,労務比率,#REF!,FALSE)),"",VLOOKUP(E203,労務比率,#REF!,FALSE))</f>
        <v/>
      </c>
      <c r="H203" s="251" t="str">
        <f>IF(ISERROR(VLOOKUP(E203,労務比率,#REF!+1,FALSE)),"",VLOOKUP(E203,労務比率,#REF!+1,FALSE))</f>
        <v/>
      </c>
      <c r="I203" s="166" t="e">
        <f>#REF!</f>
        <v>#REF!</v>
      </c>
      <c r="J203" s="166" t="e">
        <f>#REF!</f>
        <v>#REF!</v>
      </c>
      <c r="K203" s="166" t="e">
        <f>#REF!</f>
        <v>#REF!</v>
      </c>
      <c r="L203" s="276">
        <f t="shared" si="30"/>
        <v>0</v>
      </c>
      <c r="M203" s="251">
        <f t="shared" si="32"/>
        <v>0</v>
      </c>
      <c r="N203" s="280" t="e">
        <f t="shared" si="31"/>
        <v>#REF!</v>
      </c>
      <c r="O203" s="279" t="e">
        <f t="shared" si="29"/>
        <v>#REF!</v>
      </c>
      <c r="P203" s="280"/>
      <c r="Q203" s="280"/>
      <c r="R203" s="280" t="e">
        <f>IF(AND(J203=0,C203&gt;=設定シート!E$85,C203&lt;=設定シート!G$85),1,0)</f>
        <v>#REF!</v>
      </c>
    </row>
    <row r="204" spans="1:18" ht="15" customHeight="1" x14ac:dyDescent="0.15">
      <c r="B204" s="166">
        <v>6</v>
      </c>
      <c r="C204" s="166" t="e">
        <f>#REF!</f>
        <v>#REF!</v>
      </c>
      <c r="E204" s="166" t="e">
        <f>#REF!</f>
        <v>#REF!</v>
      </c>
      <c r="F204" s="166" t="e">
        <f>#REF!</f>
        <v>#REF!</v>
      </c>
      <c r="G204" s="251" t="str">
        <f>IF(ISERROR(VLOOKUP(E204,労務比率,#REF!,FALSE)),"",VLOOKUP(E204,労務比率,#REF!,FALSE))</f>
        <v/>
      </c>
      <c r="H204" s="251" t="str">
        <f>IF(ISERROR(VLOOKUP(E204,労務比率,#REF!+1,FALSE)),"",VLOOKUP(E204,労務比率,#REF!+1,FALSE))</f>
        <v/>
      </c>
      <c r="I204" s="166" t="e">
        <f>#REF!</f>
        <v>#REF!</v>
      </c>
      <c r="J204" s="166" t="e">
        <f>#REF!</f>
        <v>#REF!</v>
      </c>
      <c r="K204" s="166" t="e">
        <f>#REF!</f>
        <v>#REF!</v>
      </c>
      <c r="L204" s="276">
        <f t="shared" si="30"/>
        <v>0</v>
      </c>
      <c r="M204" s="251">
        <f t="shared" si="32"/>
        <v>0</v>
      </c>
      <c r="N204" s="280" t="e">
        <f t="shared" si="31"/>
        <v>#REF!</v>
      </c>
      <c r="O204" s="279" t="e">
        <f t="shared" si="29"/>
        <v>#REF!</v>
      </c>
      <c r="P204" s="280"/>
      <c r="Q204" s="280"/>
      <c r="R204" s="280" t="e">
        <f>IF(AND(J204=0,C204&gt;=設定シート!E$85,C204&lt;=設定シート!G$85),1,0)</f>
        <v>#REF!</v>
      </c>
    </row>
    <row r="205" spans="1:18" ht="15" customHeight="1" x14ac:dyDescent="0.15">
      <c r="B205" s="166">
        <v>7</v>
      </c>
      <c r="C205" s="166" t="e">
        <f>#REF!</f>
        <v>#REF!</v>
      </c>
      <c r="E205" s="166" t="e">
        <f>#REF!</f>
        <v>#REF!</v>
      </c>
      <c r="F205" s="166" t="e">
        <f>#REF!</f>
        <v>#REF!</v>
      </c>
      <c r="G205" s="251" t="str">
        <f>IF(ISERROR(VLOOKUP(E205,労務比率,#REF!,FALSE)),"",VLOOKUP(E205,労務比率,#REF!,FALSE))</f>
        <v/>
      </c>
      <c r="H205" s="251" t="str">
        <f>IF(ISERROR(VLOOKUP(E205,労務比率,#REF!+1,FALSE)),"",VLOOKUP(E205,労務比率,#REF!+1,FALSE))</f>
        <v/>
      </c>
      <c r="I205" s="166" t="e">
        <f>#REF!</f>
        <v>#REF!</v>
      </c>
      <c r="J205" s="166" t="e">
        <f>#REF!</f>
        <v>#REF!</v>
      </c>
      <c r="K205" s="166" t="e">
        <f>#REF!</f>
        <v>#REF!</v>
      </c>
      <c r="L205" s="276">
        <f t="shared" si="30"/>
        <v>0</v>
      </c>
      <c r="M205" s="251">
        <f t="shared" si="32"/>
        <v>0</v>
      </c>
      <c r="N205" s="280" t="e">
        <f t="shared" si="31"/>
        <v>#REF!</v>
      </c>
      <c r="O205" s="279" t="e">
        <f t="shared" si="29"/>
        <v>#REF!</v>
      </c>
      <c r="P205" s="280"/>
      <c r="Q205" s="280"/>
      <c r="R205" s="280" t="e">
        <f>IF(AND(J205=0,C205&gt;=設定シート!E$85,C205&lt;=設定シート!G$85),1,0)</f>
        <v>#REF!</v>
      </c>
    </row>
    <row r="206" spans="1:18" ht="15" customHeight="1" x14ac:dyDescent="0.15">
      <c r="B206" s="166">
        <v>8</v>
      </c>
      <c r="C206" s="166" t="e">
        <f>#REF!</f>
        <v>#REF!</v>
      </c>
      <c r="E206" s="166" t="e">
        <f>#REF!</f>
        <v>#REF!</v>
      </c>
      <c r="F206" s="166" t="e">
        <f>#REF!</f>
        <v>#REF!</v>
      </c>
      <c r="G206" s="251" t="str">
        <f>IF(ISERROR(VLOOKUP(E206,労務比率,#REF!,FALSE)),"",VLOOKUP(E206,労務比率,#REF!,FALSE))</f>
        <v/>
      </c>
      <c r="H206" s="251" t="str">
        <f>IF(ISERROR(VLOOKUP(E206,労務比率,#REF!+1,FALSE)),"",VLOOKUP(E206,労務比率,#REF!+1,FALSE))</f>
        <v/>
      </c>
      <c r="I206" s="166" t="e">
        <f>#REF!</f>
        <v>#REF!</v>
      </c>
      <c r="J206" s="166" t="e">
        <f>#REF!</f>
        <v>#REF!</v>
      </c>
      <c r="K206" s="166" t="e">
        <f>#REF!</f>
        <v>#REF!</v>
      </c>
      <c r="L206" s="276">
        <f t="shared" si="30"/>
        <v>0</v>
      </c>
      <c r="M206" s="251">
        <f t="shared" si="32"/>
        <v>0</v>
      </c>
      <c r="N206" s="280" t="e">
        <f t="shared" si="31"/>
        <v>#REF!</v>
      </c>
      <c r="O206" s="279" t="e">
        <f t="shared" si="29"/>
        <v>#REF!</v>
      </c>
      <c r="P206" s="280"/>
      <c r="Q206" s="280"/>
      <c r="R206" s="280" t="e">
        <f>IF(AND(J206=0,C206&gt;=設定シート!E$85,C206&lt;=設定シート!G$85),1,0)</f>
        <v>#REF!</v>
      </c>
    </row>
    <row r="207" spans="1:18" ht="15" customHeight="1" x14ac:dyDescent="0.15">
      <c r="B207" s="166">
        <v>9</v>
      </c>
      <c r="C207" s="166" t="e">
        <f>#REF!</f>
        <v>#REF!</v>
      </c>
      <c r="E207" s="166" t="e">
        <f>#REF!</f>
        <v>#REF!</v>
      </c>
      <c r="F207" s="166" t="e">
        <f>#REF!</f>
        <v>#REF!</v>
      </c>
      <c r="G207" s="251" t="str">
        <f>IF(ISERROR(VLOOKUP(E207,労務比率,#REF!,FALSE)),"",VLOOKUP(E207,労務比率,#REF!,FALSE))</f>
        <v/>
      </c>
      <c r="H207" s="251" t="str">
        <f>IF(ISERROR(VLOOKUP(E207,労務比率,#REF!+1,FALSE)),"",VLOOKUP(E207,労務比率,#REF!+1,FALSE))</f>
        <v/>
      </c>
      <c r="I207" s="166" t="e">
        <f>#REF!</f>
        <v>#REF!</v>
      </c>
      <c r="J207" s="166" t="e">
        <f>#REF!</f>
        <v>#REF!</v>
      </c>
      <c r="K207" s="166" t="e">
        <f>#REF!</f>
        <v>#REF!</v>
      </c>
      <c r="L207" s="276">
        <f t="shared" si="30"/>
        <v>0</v>
      </c>
      <c r="M207" s="251">
        <f t="shared" si="32"/>
        <v>0</v>
      </c>
      <c r="N207" s="280" t="e">
        <f t="shared" si="31"/>
        <v>#REF!</v>
      </c>
      <c r="O207" s="279" t="e">
        <f t="shared" si="29"/>
        <v>#REF!</v>
      </c>
      <c r="P207" s="280"/>
      <c r="Q207" s="280"/>
      <c r="R207" s="280" t="e">
        <f>IF(AND(J207=0,C207&gt;=設定シート!E$85,C207&lt;=設定シート!G$85),1,0)</f>
        <v>#REF!</v>
      </c>
    </row>
    <row r="208" spans="1:18" ht="15" customHeight="1" x14ac:dyDescent="0.15">
      <c r="A208" s="166">
        <v>19</v>
      </c>
      <c r="B208" s="166">
        <v>1</v>
      </c>
      <c r="C208" s="166" t="e">
        <f>#REF!</f>
        <v>#REF!</v>
      </c>
      <c r="E208" s="166" t="e">
        <f>#REF!</f>
        <v>#REF!</v>
      </c>
      <c r="F208" s="166" t="e">
        <f>#REF!</f>
        <v>#REF!</v>
      </c>
      <c r="G208" s="251" t="str">
        <f>IF(ISERROR(VLOOKUP(E208,労務比率,#REF!,FALSE)),"",VLOOKUP(E208,労務比率,#REF!,FALSE))</f>
        <v/>
      </c>
      <c r="H208" s="251" t="str">
        <f>IF(ISERROR(VLOOKUP(E208,労務比率,#REF!+1,FALSE)),"",VLOOKUP(E208,労務比率,#REF!+1,FALSE))</f>
        <v/>
      </c>
      <c r="I208" s="166" t="e">
        <f>#REF!</f>
        <v>#REF!</v>
      </c>
      <c r="J208" s="166" t="e">
        <f>#REF!</f>
        <v>#REF!</v>
      </c>
      <c r="K208" s="166" t="e">
        <f>#REF!</f>
        <v>#REF!</v>
      </c>
      <c r="L208" s="276">
        <f t="shared" si="30"/>
        <v>0</v>
      </c>
      <c r="M208" s="251">
        <f t="shared" si="32"/>
        <v>0</v>
      </c>
      <c r="N208" s="280" t="e">
        <f t="shared" si="31"/>
        <v>#REF!</v>
      </c>
      <c r="O208" s="279" t="e">
        <f t="shared" si="29"/>
        <v>#REF!</v>
      </c>
      <c r="P208" s="280">
        <f>INT(SUMIF(O208:O216,0,I208:I216)*105/108)</f>
        <v>0</v>
      </c>
      <c r="Q208" s="283">
        <f>INT(P208*IF(COUNTIF(R208:R216,1)=0,0,SUMIF(R208:R216,1,G208:G216)/COUNTIF(R208:R216,1))/100)</f>
        <v>0</v>
      </c>
      <c r="R208" s="280" t="e">
        <f>IF(AND(J208=0,C208&gt;=設定シート!E$85,C208&lt;=設定シート!G$85),1,0)</f>
        <v>#REF!</v>
      </c>
    </row>
    <row r="209" spans="1:18" ht="15" customHeight="1" x14ac:dyDescent="0.15">
      <c r="B209" s="166">
        <v>2</v>
      </c>
      <c r="C209" s="166" t="e">
        <f>#REF!</f>
        <v>#REF!</v>
      </c>
      <c r="E209" s="166" t="e">
        <f>#REF!</f>
        <v>#REF!</v>
      </c>
      <c r="F209" s="166" t="e">
        <f>#REF!</f>
        <v>#REF!</v>
      </c>
      <c r="G209" s="251" t="str">
        <f>IF(ISERROR(VLOOKUP(E209,労務比率,#REF!,FALSE)),"",VLOOKUP(E209,労務比率,#REF!,FALSE))</f>
        <v/>
      </c>
      <c r="H209" s="251" t="str">
        <f>IF(ISERROR(VLOOKUP(E209,労務比率,#REF!+1,FALSE)),"",VLOOKUP(E209,労務比率,#REF!+1,FALSE))</f>
        <v/>
      </c>
      <c r="I209" s="166" t="e">
        <f>#REF!</f>
        <v>#REF!</v>
      </c>
      <c r="J209" s="166" t="e">
        <f>#REF!</f>
        <v>#REF!</v>
      </c>
      <c r="K209" s="166" t="e">
        <f>#REF!</f>
        <v>#REF!</v>
      </c>
      <c r="L209" s="276">
        <f t="shared" si="30"/>
        <v>0</v>
      </c>
      <c r="M209" s="251">
        <f t="shared" si="32"/>
        <v>0</v>
      </c>
      <c r="N209" s="280" t="e">
        <f t="shared" si="31"/>
        <v>#REF!</v>
      </c>
      <c r="O209" s="279" t="e">
        <f t="shared" si="29"/>
        <v>#REF!</v>
      </c>
      <c r="P209" s="280"/>
      <c r="Q209" s="280"/>
      <c r="R209" s="280" t="e">
        <f>IF(AND(J209=0,C209&gt;=設定シート!E$85,C209&lt;=設定シート!G$85),1,0)</f>
        <v>#REF!</v>
      </c>
    </row>
    <row r="210" spans="1:18" ht="15" customHeight="1" x14ac:dyDescent="0.15">
      <c r="B210" s="166">
        <v>3</v>
      </c>
      <c r="C210" s="166" t="e">
        <f>#REF!</f>
        <v>#REF!</v>
      </c>
      <c r="E210" s="166" t="e">
        <f>#REF!</f>
        <v>#REF!</v>
      </c>
      <c r="F210" s="166" t="e">
        <f>#REF!</f>
        <v>#REF!</v>
      </c>
      <c r="G210" s="251" t="str">
        <f>IF(ISERROR(VLOOKUP(E210,労務比率,#REF!,FALSE)),"",VLOOKUP(E210,労務比率,#REF!,FALSE))</f>
        <v/>
      </c>
      <c r="H210" s="251" t="str">
        <f>IF(ISERROR(VLOOKUP(E210,労務比率,#REF!+1,FALSE)),"",VLOOKUP(E210,労務比率,#REF!+1,FALSE))</f>
        <v/>
      </c>
      <c r="I210" s="166" t="e">
        <f>#REF!</f>
        <v>#REF!</v>
      </c>
      <c r="J210" s="166" t="e">
        <f>#REF!</f>
        <v>#REF!</v>
      </c>
      <c r="K210" s="166" t="e">
        <f>#REF!</f>
        <v>#REF!</v>
      </c>
      <c r="L210" s="276">
        <f t="shared" si="30"/>
        <v>0</v>
      </c>
      <c r="M210" s="251">
        <f t="shared" si="32"/>
        <v>0</v>
      </c>
      <c r="N210" s="280" t="e">
        <f t="shared" si="31"/>
        <v>#REF!</v>
      </c>
      <c r="O210" s="279" t="e">
        <f t="shared" si="29"/>
        <v>#REF!</v>
      </c>
      <c r="P210" s="280"/>
      <c r="Q210" s="280"/>
      <c r="R210" s="280" t="e">
        <f>IF(AND(J210=0,C210&gt;=設定シート!E$85,C210&lt;=設定シート!G$85),1,0)</f>
        <v>#REF!</v>
      </c>
    </row>
    <row r="211" spans="1:18" ht="15" customHeight="1" x14ac:dyDescent="0.15">
      <c r="B211" s="166">
        <v>4</v>
      </c>
      <c r="C211" s="166" t="e">
        <f>#REF!</f>
        <v>#REF!</v>
      </c>
      <c r="E211" s="166" t="e">
        <f>#REF!</f>
        <v>#REF!</v>
      </c>
      <c r="F211" s="166" t="e">
        <f>#REF!</f>
        <v>#REF!</v>
      </c>
      <c r="G211" s="251" t="str">
        <f>IF(ISERROR(VLOOKUP(E211,労務比率,#REF!,FALSE)),"",VLOOKUP(E211,労務比率,#REF!,FALSE))</f>
        <v/>
      </c>
      <c r="H211" s="251" t="str">
        <f>IF(ISERROR(VLOOKUP(E211,労務比率,#REF!+1,FALSE)),"",VLOOKUP(E211,労務比率,#REF!+1,FALSE))</f>
        <v/>
      </c>
      <c r="I211" s="166" t="e">
        <f>#REF!</f>
        <v>#REF!</v>
      </c>
      <c r="J211" s="166" t="e">
        <f>#REF!</f>
        <v>#REF!</v>
      </c>
      <c r="K211" s="166" t="e">
        <f>#REF!</f>
        <v>#REF!</v>
      </c>
      <c r="L211" s="276">
        <f t="shared" si="30"/>
        <v>0</v>
      </c>
      <c r="M211" s="251">
        <f t="shared" si="32"/>
        <v>0</v>
      </c>
      <c r="N211" s="280" t="e">
        <f t="shared" si="31"/>
        <v>#REF!</v>
      </c>
      <c r="O211" s="279" t="e">
        <f t="shared" si="29"/>
        <v>#REF!</v>
      </c>
      <c r="P211" s="280"/>
      <c r="Q211" s="280"/>
      <c r="R211" s="280" t="e">
        <f>IF(AND(J211=0,C211&gt;=設定シート!E$85,C211&lt;=設定シート!G$85),1,0)</f>
        <v>#REF!</v>
      </c>
    </row>
    <row r="212" spans="1:18" ht="15" customHeight="1" x14ac:dyDescent="0.15">
      <c r="B212" s="166">
        <v>5</v>
      </c>
      <c r="C212" s="166" t="e">
        <f>#REF!</f>
        <v>#REF!</v>
      </c>
      <c r="E212" s="166" t="e">
        <f>#REF!</f>
        <v>#REF!</v>
      </c>
      <c r="F212" s="166" t="e">
        <f>#REF!</f>
        <v>#REF!</v>
      </c>
      <c r="G212" s="251" t="str">
        <f>IF(ISERROR(VLOOKUP(E212,労務比率,#REF!,FALSE)),"",VLOOKUP(E212,労務比率,#REF!,FALSE))</f>
        <v/>
      </c>
      <c r="H212" s="251" t="str">
        <f>IF(ISERROR(VLOOKUP(E212,労務比率,#REF!+1,FALSE)),"",VLOOKUP(E212,労務比率,#REF!+1,FALSE))</f>
        <v/>
      </c>
      <c r="I212" s="166" t="e">
        <f>#REF!</f>
        <v>#REF!</v>
      </c>
      <c r="J212" s="166" t="e">
        <f>#REF!</f>
        <v>#REF!</v>
      </c>
      <c r="K212" s="166" t="e">
        <f>#REF!</f>
        <v>#REF!</v>
      </c>
      <c r="L212" s="276">
        <f t="shared" si="30"/>
        <v>0</v>
      </c>
      <c r="M212" s="251">
        <f t="shared" si="32"/>
        <v>0</v>
      </c>
      <c r="N212" s="280" t="e">
        <f t="shared" si="31"/>
        <v>#REF!</v>
      </c>
      <c r="O212" s="279" t="e">
        <f t="shared" si="29"/>
        <v>#REF!</v>
      </c>
      <c r="P212" s="280"/>
      <c r="Q212" s="280"/>
      <c r="R212" s="280" t="e">
        <f>IF(AND(J212=0,C212&gt;=設定シート!E$85,C212&lt;=設定シート!G$85),1,0)</f>
        <v>#REF!</v>
      </c>
    </row>
    <row r="213" spans="1:18" ht="15" customHeight="1" x14ac:dyDescent="0.15">
      <c r="B213" s="166">
        <v>6</v>
      </c>
      <c r="C213" s="166" t="e">
        <f>#REF!</f>
        <v>#REF!</v>
      </c>
      <c r="E213" s="166" t="e">
        <f>#REF!</f>
        <v>#REF!</v>
      </c>
      <c r="F213" s="166" t="e">
        <f>#REF!</f>
        <v>#REF!</v>
      </c>
      <c r="G213" s="251" t="str">
        <f>IF(ISERROR(VLOOKUP(E213,労務比率,#REF!,FALSE)),"",VLOOKUP(E213,労務比率,#REF!,FALSE))</f>
        <v/>
      </c>
      <c r="H213" s="251" t="str">
        <f>IF(ISERROR(VLOOKUP(E213,労務比率,#REF!+1,FALSE)),"",VLOOKUP(E213,労務比率,#REF!+1,FALSE))</f>
        <v/>
      </c>
      <c r="I213" s="166" t="e">
        <f>#REF!</f>
        <v>#REF!</v>
      </c>
      <c r="J213" s="166" t="e">
        <f>#REF!</f>
        <v>#REF!</v>
      </c>
      <c r="K213" s="166" t="e">
        <f>#REF!</f>
        <v>#REF!</v>
      </c>
      <c r="L213" s="276">
        <f t="shared" si="30"/>
        <v>0</v>
      </c>
      <c r="M213" s="251">
        <f t="shared" si="32"/>
        <v>0</v>
      </c>
      <c r="N213" s="280" t="e">
        <f t="shared" si="31"/>
        <v>#REF!</v>
      </c>
      <c r="O213" s="279" t="e">
        <f t="shared" ref="O213:O276" si="33">IF(I213=N213,IF(ISERROR(ROUNDDOWN(I213*G213/100,0)+K213),0,ROUNDDOWN(I213*G213/100,0)+K213),0)</f>
        <v>#REF!</v>
      </c>
      <c r="P213" s="280"/>
      <c r="Q213" s="280"/>
      <c r="R213" s="280" t="e">
        <f>IF(AND(J213=0,C213&gt;=設定シート!E$85,C213&lt;=設定シート!G$85),1,0)</f>
        <v>#REF!</v>
      </c>
    </row>
    <row r="214" spans="1:18" ht="15" customHeight="1" x14ac:dyDescent="0.15">
      <c r="B214" s="166">
        <v>7</v>
      </c>
      <c r="C214" s="166" t="e">
        <f>#REF!</f>
        <v>#REF!</v>
      </c>
      <c r="E214" s="166" t="e">
        <f>#REF!</f>
        <v>#REF!</v>
      </c>
      <c r="F214" s="166" t="e">
        <f>#REF!</f>
        <v>#REF!</v>
      </c>
      <c r="G214" s="251" t="str">
        <f>IF(ISERROR(VLOOKUP(E214,労務比率,#REF!,FALSE)),"",VLOOKUP(E214,労務比率,#REF!,FALSE))</f>
        <v/>
      </c>
      <c r="H214" s="251" t="str">
        <f>IF(ISERROR(VLOOKUP(E214,労務比率,#REF!+1,FALSE)),"",VLOOKUP(E214,労務比率,#REF!+1,FALSE))</f>
        <v/>
      </c>
      <c r="I214" s="166" t="e">
        <f>#REF!</f>
        <v>#REF!</v>
      </c>
      <c r="J214" s="166" t="e">
        <f>#REF!</f>
        <v>#REF!</v>
      </c>
      <c r="K214" s="166" t="e">
        <f>#REF!</f>
        <v>#REF!</v>
      </c>
      <c r="L214" s="276">
        <f t="shared" si="30"/>
        <v>0</v>
      </c>
      <c r="M214" s="251">
        <f t="shared" si="32"/>
        <v>0</v>
      </c>
      <c r="N214" s="280" t="e">
        <f t="shared" si="31"/>
        <v>#REF!</v>
      </c>
      <c r="O214" s="279" t="e">
        <f t="shared" si="33"/>
        <v>#REF!</v>
      </c>
      <c r="P214" s="280"/>
      <c r="Q214" s="280"/>
      <c r="R214" s="280" t="e">
        <f>IF(AND(J214=0,C214&gt;=設定シート!E$85,C214&lt;=設定シート!G$85),1,0)</f>
        <v>#REF!</v>
      </c>
    </row>
    <row r="215" spans="1:18" ht="15" customHeight="1" x14ac:dyDescent="0.15">
      <c r="B215" s="166">
        <v>8</v>
      </c>
      <c r="C215" s="166" t="e">
        <f>#REF!</f>
        <v>#REF!</v>
      </c>
      <c r="E215" s="166" t="e">
        <f>#REF!</f>
        <v>#REF!</v>
      </c>
      <c r="F215" s="166" t="e">
        <f>#REF!</f>
        <v>#REF!</v>
      </c>
      <c r="G215" s="251" t="str">
        <f>IF(ISERROR(VLOOKUP(E215,労務比率,#REF!,FALSE)),"",VLOOKUP(E215,労務比率,#REF!,FALSE))</f>
        <v/>
      </c>
      <c r="H215" s="251" t="str">
        <f>IF(ISERROR(VLOOKUP(E215,労務比率,#REF!+1,FALSE)),"",VLOOKUP(E215,労務比率,#REF!+1,FALSE))</f>
        <v/>
      </c>
      <c r="I215" s="166" t="e">
        <f>#REF!</f>
        <v>#REF!</v>
      </c>
      <c r="J215" s="166" t="e">
        <f>#REF!</f>
        <v>#REF!</v>
      </c>
      <c r="K215" s="166" t="e">
        <f>#REF!</f>
        <v>#REF!</v>
      </c>
      <c r="L215" s="276">
        <f t="shared" si="30"/>
        <v>0</v>
      </c>
      <c r="M215" s="251">
        <f t="shared" si="32"/>
        <v>0</v>
      </c>
      <c r="N215" s="280" t="e">
        <f t="shared" si="31"/>
        <v>#REF!</v>
      </c>
      <c r="O215" s="279" t="e">
        <f t="shared" si="33"/>
        <v>#REF!</v>
      </c>
      <c r="P215" s="280"/>
      <c r="Q215" s="280"/>
      <c r="R215" s="280" t="e">
        <f>IF(AND(J215=0,C215&gt;=設定シート!E$85,C215&lt;=設定シート!G$85),1,0)</f>
        <v>#REF!</v>
      </c>
    </row>
    <row r="216" spans="1:18" ht="15" customHeight="1" x14ac:dyDescent="0.15">
      <c r="B216" s="166">
        <v>9</v>
      </c>
      <c r="C216" s="166" t="e">
        <f>#REF!</f>
        <v>#REF!</v>
      </c>
      <c r="E216" s="166" t="e">
        <f>#REF!</f>
        <v>#REF!</v>
      </c>
      <c r="F216" s="166" t="e">
        <f>#REF!</f>
        <v>#REF!</v>
      </c>
      <c r="G216" s="251" t="str">
        <f>IF(ISERROR(VLOOKUP(E216,労務比率,#REF!,FALSE)),"",VLOOKUP(E216,労務比率,#REF!,FALSE))</f>
        <v/>
      </c>
      <c r="H216" s="251" t="str">
        <f>IF(ISERROR(VLOOKUP(E216,労務比率,#REF!+1,FALSE)),"",VLOOKUP(E216,労務比率,#REF!+1,FALSE))</f>
        <v/>
      </c>
      <c r="I216" s="166" t="e">
        <f>#REF!</f>
        <v>#REF!</v>
      </c>
      <c r="J216" s="166" t="e">
        <f>#REF!</f>
        <v>#REF!</v>
      </c>
      <c r="K216" s="166" t="e">
        <f>#REF!</f>
        <v>#REF!</v>
      </c>
      <c r="L216" s="276">
        <f t="shared" si="30"/>
        <v>0</v>
      </c>
      <c r="M216" s="251">
        <f t="shared" si="32"/>
        <v>0</v>
      </c>
      <c r="N216" s="280" t="e">
        <f t="shared" si="31"/>
        <v>#REF!</v>
      </c>
      <c r="O216" s="279" t="e">
        <f t="shared" si="33"/>
        <v>#REF!</v>
      </c>
      <c r="P216" s="280"/>
      <c r="Q216" s="280"/>
      <c r="R216" s="280" t="e">
        <f>IF(AND(J216=0,C216&gt;=設定シート!E$85,C216&lt;=設定シート!G$85),1,0)</f>
        <v>#REF!</v>
      </c>
    </row>
    <row r="217" spans="1:18" ht="15" customHeight="1" x14ac:dyDescent="0.15">
      <c r="A217" s="166">
        <v>20</v>
      </c>
      <c r="B217" s="166">
        <v>1</v>
      </c>
      <c r="C217" s="166" t="e">
        <f>#REF!</f>
        <v>#REF!</v>
      </c>
      <c r="E217" s="166" t="e">
        <f>#REF!</f>
        <v>#REF!</v>
      </c>
      <c r="F217" s="166" t="e">
        <f>#REF!</f>
        <v>#REF!</v>
      </c>
      <c r="G217" s="251" t="str">
        <f>IF(ISERROR(VLOOKUP(E217,労務比率,#REF!,FALSE)),"",VLOOKUP(E217,労務比率,#REF!,FALSE))</f>
        <v/>
      </c>
      <c r="H217" s="251" t="str">
        <f>IF(ISERROR(VLOOKUP(E217,労務比率,#REF!+1,FALSE)),"",VLOOKUP(E217,労務比率,#REF!+1,FALSE))</f>
        <v/>
      </c>
      <c r="I217" s="166" t="e">
        <f>#REF!</f>
        <v>#REF!</v>
      </c>
      <c r="J217" s="166" t="e">
        <f>#REF!</f>
        <v>#REF!</v>
      </c>
      <c r="K217" s="166" t="e">
        <f>#REF!</f>
        <v>#REF!</v>
      </c>
      <c r="L217" s="276">
        <f t="shared" si="30"/>
        <v>0</v>
      </c>
      <c r="M217" s="251">
        <f t="shared" si="32"/>
        <v>0</v>
      </c>
      <c r="N217" s="280" t="e">
        <f t="shared" si="31"/>
        <v>#REF!</v>
      </c>
      <c r="O217" s="279" t="e">
        <f t="shared" si="33"/>
        <v>#REF!</v>
      </c>
      <c r="P217" s="280">
        <f>INT(SUMIF(O217:O225,0,I217:I225)*105/108)</f>
        <v>0</v>
      </c>
      <c r="Q217" s="283">
        <f>INT(P217*IF(COUNTIF(R217:R225,1)=0,0,SUMIF(R217:R225,1,G217:G225)/COUNTIF(R217:R225,1))/100)</f>
        <v>0</v>
      </c>
      <c r="R217" s="280" t="e">
        <f>IF(AND(J217=0,C217&gt;=設定シート!E$85,C217&lt;=設定シート!G$85),1,0)</f>
        <v>#REF!</v>
      </c>
    </row>
    <row r="218" spans="1:18" ht="15" customHeight="1" x14ac:dyDescent="0.15">
      <c r="B218" s="166">
        <v>2</v>
      </c>
      <c r="C218" s="166" t="e">
        <f>#REF!</f>
        <v>#REF!</v>
      </c>
      <c r="E218" s="166" t="e">
        <f>#REF!</f>
        <v>#REF!</v>
      </c>
      <c r="F218" s="166" t="e">
        <f>#REF!</f>
        <v>#REF!</v>
      </c>
      <c r="G218" s="251" t="str">
        <f>IF(ISERROR(VLOOKUP(E218,労務比率,#REF!,FALSE)),"",VLOOKUP(E218,労務比率,#REF!,FALSE))</f>
        <v/>
      </c>
      <c r="H218" s="251" t="str">
        <f>IF(ISERROR(VLOOKUP(E218,労務比率,#REF!+1,FALSE)),"",VLOOKUP(E218,労務比率,#REF!+1,FALSE))</f>
        <v/>
      </c>
      <c r="I218" s="166" t="e">
        <f>#REF!</f>
        <v>#REF!</v>
      </c>
      <c r="J218" s="166" t="e">
        <f>#REF!</f>
        <v>#REF!</v>
      </c>
      <c r="K218" s="166" t="e">
        <f>#REF!</f>
        <v>#REF!</v>
      </c>
      <c r="L218" s="276">
        <f t="shared" si="30"/>
        <v>0</v>
      </c>
      <c r="M218" s="251">
        <f t="shared" si="32"/>
        <v>0</v>
      </c>
      <c r="N218" s="280" t="e">
        <f t="shared" si="31"/>
        <v>#REF!</v>
      </c>
      <c r="O218" s="279" t="e">
        <f t="shared" si="33"/>
        <v>#REF!</v>
      </c>
      <c r="P218" s="280"/>
      <c r="Q218" s="280"/>
      <c r="R218" s="280" t="e">
        <f>IF(AND(J218=0,C218&gt;=設定シート!E$85,C218&lt;=設定シート!G$85),1,0)</f>
        <v>#REF!</v>
      </c>
    </row>
    <row r="219" spans="1:18" ht="15" customHeight="1" x14ac:dyDescent="0.15">
      <c r="B219" s="166">
        <v>3</v>
      </c>
      <c r="C219" s="166" t="e">
        <f>#REF!</f>
        <v>#REF!</v>
      </c>
      <c r="E219" s="166" t="e">
        <f>#REF!</f>
        <v>#REF!</v>
      </c>
      <c r="F219" s="166" t="e">
        <f>#REF!</f>
        <v>#REF!</v>
      </c>
      <c r="G219" s="251" t="str">
        <f>IF(ISERROR(VLOOKUP(E219,労務比率,#REF!,FALSE)),"",VLOOKUP(E219,労務比率,#REF!,FALSE))</f>
        <v/>
      </c>
      <c r="H219" s="251" t="str">
        <f>IF(ISERROR(VLOOKUP(E219,労務比率,#REF!+1,FALSE)),"",VLOOKUP(E219,労務比率,#REF!+1,FALSE))</f>
        <v/>
      </c>
      <c r="I219" s="166" t="e">
        <f>#REF!</f>
        <v>#REF!</v>
      </c>
      <c r="J219" s="166" t="e">
        <f>#REF!</f>
        <v>#REF!</v>
      </c>
      <c r="K219" s="166" t="e">
        <f>#REF!</f>
        <v>#REF!</v>
      </c>
      <c r="L219" s="276">
        <f t="shared" si="30"/>
        <v>0</v>
      </c>
      <c r="M219" s="251">
        <f t="shared" si="32"/>
        <v>0</v>
      </c>
      <c r="N219" s="280" t="e">
        <f t="shared" si="31"/>
        <v>#REF!</v>
      </c>
      <c r="O219" s="279" t="e">
        <f t="shared" si="33"/>
        <v>#REF!</v>
      </c>
      <c r="P219" s="280"/>
      <c r="Q219" s="280"/>
      <c r="R219" s="280" t="e">
        <f>IF(AND(J219=0,C219&gt;=設定シート!E$85,C219&lt;=設定シート!G$85),1,0)</f>
        <v>#REF!</v>
      </c>
    </row>
    <row r="220" spans="1:18" ht="15" customHeight="1" x14ac:dyDescent="0.15">
      <c r="B220" s="166">
        <v>4</v>
      </c>
      <c r="C220" s="166" t="e">
        <f>#REF!</f>
        <v>#REF!</v>
      </c>
      <c r="E220" s="166" t="e">
        <f>#REF!</f>
        <v>#REF!</v>
      </c>
      <c r="F220" s="166" t="e">
        <f>#REF!</f>
        <v>#REF!</v>
      </c>
      <c r="G220" s="251" t="str">
        <f>IF(ISERROR(VLOOKUP(E220,労務比率,#REF!,FALSE)),"",VLOOKUP(E220,労務比率,#REF!,FALSE))</f>
        <v/>
      </c>
      <c r="H220" s="251" t="str">
        <f>IF(ISERROR(VLOOKUP(E220,労務比率,#REF!+1,FALSE)),"",VLOOKUP(E220,労務比率,#REF!+1,FALSE))</f>
        <v/>
      </c>
      <c r="I220" s="166" t="e">
        <f>#REF!</f>
        <v>#REF!</v>
      </c>
      <c r="J220" s="166" t="e">
        <f>#REF!</f>
        <v>#REF!</v>
      </c>
      <c r="K220" s="166" t="e">
        <f>#REF!</f>
        <v>#REF!</v>
      </c>
      <c r="L220" s="276">
        <f t="shared" si="30"/>
        <v>0</v>
      </c>
      <c r="M220" s="251">
        <f t="shared" si="32"/>
        <v>0</v>
      </c>
      <c r="N220" s="280" t="e">
        <f t="shared" si="31"/>
        <v>#REF!</v>
      </c>
      <c r="O220" s="279" t="e">
        <f t="shared" si="33"/>
        <v>#REF!</v>
      </c>
      <c r="P220" s="280"/>
      <c r="Q220" s="280"/>
      <c r="R220" s="280" t="e">
        <f>IF(AND(J220=0,C220&gt;=設定シート!E$85,C220&lt;=設定シート!G$85),1,0)</f>
        <v>#REF!</v>
      </c>
    </row>
    <row r="221" spans="1:18" ht="15" customHeight="1" x14ac:dyDescent="0.15">
      <c r="B221" s="166">
        <v>5</v>
      </c>
      <c r="C221" s="166" t="e">
        <f>#REF!</f>
        <v>#REF!</v>
      </c>
      <c r="E221" s="166" t="e">
        <f>#REF!</f>
        <v>#REF!</v>
      </c>
      <c r="F221" s="166" t="e">
        <f>#REF!</f>
        <v>#REF!</v>
      </c>
      <c r="G221" s="251" t="str">
        <f>IF(ISERROR(VLOOKUP(E221,労務比率,#REF!,FALSE)),"",VLOOKUP(E221,労務比率,#REF!,FALSE))</f>
        <v/>
      </c>
      <c r="H221" s="251" t="str">
        <f>IF(ISERROR(VLOOKUP(E221,労務比率,#REF!+1,FALSE)),"",VLOOKUP(E221,労務比率,#REF!+1,FALSE))</f>
        <v/>
      </c>
      <c r="I221" s="166" t="e">
        <f>#REF!</f>
        <v>#REF!</v>
      </c>
      <c r="J221" s="166" t="e">
        <f>#REF!</f>
        <v>#REF!</v>
      </c>
      <c r="K221" s="166" t="e">
        <f>#REF!</f>
        <v>#REF!</v>
      </c>
      <c r="L221" s="276">
        <f t="shared" si="30"/>
        <v>0</v>
      </c>
      <c r="M221" s="251">
        <f t="shared" si="32"/>
        <v>0</v>
      </c>
      <c r="N221" s="280" t="e">
        <f t="shared" si="31"/>
        <v>#REF!</v>
      </c>
      <c r="O221" s="279" t="e">
        <f t="shared" si="33"/>
        <v>#REF!</v>
      </c>
      <c r="P221" s="280"/>
      <c r="Q221" s="280"/>
      <c r="R221" s="280" t="e">
        <f>IF(AND(J221=0,C221&gt;=設定シート!E$85,C221&lt;=設定シート!G$85),1,0)</f>
        <v>#REF!</v>
      </c>
    </row>
    <row r="222" spans="1:18" ht="15" customHeight="1" x14ac:dyDescent="0.15">
      <c r="B222" s="166">
        <v>6</v>
      </c>
      <c r="C222" s="166" t="e">
        <f>#REF!</f>
        <v>#REF!</v>
      </c>
      <c r="E222" s="166" t="e">
        <f>#REF!</f>
        <v>#REF!</v>
      </c>
      <c r="F222" s="166" t="e">
        <f>#REF!</f>
        <v>#REF!</v>
      </c>
      <c r="G222" s="251" t="str">
        <f>IF(ISERROR(VLOOKUP(E222,労務比率,#REF!,FALSE)),"",VLOOKUP(E222,労務比率,#REF!,FALSE))</f>
        <v/>
      </c>
      <c r="H222" s="251" t="str">
        <f>IF(ISERROR(VLOOKUP(E222,労務比率,#REF!+1,FALSE)),"",VLOOKUP(E222,労務比率,#REF!+1,FALSE))</f>
        <v/>
      </c>
      <c r="I222" s="166" t="e">
        <f>#REF!</f>
        <v>#REF!</v>
      </c>
      <c r="J222" s="166" t="e">
        <f>#REF!</f>
        <v>#REF!</v>
      </c>
      <c r="K222" s="166" t="e">
        <f>#REF!</f>
        <v>#REF!</v>
      </c>
      <c r="L222" s="276">
        <f t="shared" si="30"/>
        <v>0</v>
      </c>
      <c r="M222" s="251">
        <f t="shared" si="32"/>
        <v>0</v>
      </c>
      <c r="N222" s="280" t="e">
        <f t="shared" si="31"/>
        <v>#REF!</v>
      </c>
      <c r="O222" s="279" t="e">
        <f t="shared" si="33"/>
        <v>#REF!</v>
      </c>
      <c r="P222" s="280"/>
      <c r="Q222" s="280"/>
      <c r="R222" s="280" t="e">
        <f>IF(AND(J222=0,C222&gt;=設定シート!E$85,C222&lt;=設定シート!G$85),1,0)</f>
        <v>#REF!</v>
      </c>
    </row>
    <row r="223" spans="1:18" ht="15" customHeight="1" x14ac:dyDescent="0.15">
      <c r="B223" s="166">
        <v>7</v>
      </c>
      <c r="C223" s="166" t="e">
        <f>#REF!</f>
        <v>#REF!</v>
      </c>
      <c r="E223" s="166" t="e">
        <f>#REF!</f>
        <v>#REF!</v>
      </c>
      <c r="F223" s="166" t="e">
        <f>#REF!</f>
        <v>#REF!</v>
      </c>
      <c r="G223" s="251" t="str">
        <f>IF(ISERROR(VLOOKUP(E223,労務比率,#REF!,FALSE)),"",VLOOKUP(E223,労務比率,#REF!,FALSE))</f>
        <v/>
      </c>
      <c r="H223" s="251" t="str">
        <f>IF(ISERROR(VLOOKUP(E223,労務比率,#REF!+1,FALSE)),"",VLOOKUP(E223,労務比率,#REF!+1,FALSE))</f>
        <v/>
      </c>
      <c r="I223" s="166" t="e">
        <f>#REF!</f>
        <v>#REF!</v>
      </c>
      <c r="J223" s="166" t="e">
        <f>#REF!</f>
        <v>#REF!</v>
      </c>
      <c r="K223" s="166" t="e">
        <f>#REF!</f>
        <v>#REF!</v>
      </c>
      <c r="L223" s="276">
        <f t="shared" si="30"/>
        <v>0</v>
      </c>
      <c r="M223" s="251">
        <f t="shared" si="32"/>
        <v>0</v>
      </c>
      <c r="N223" s="280" t="e">
        <f t="shared" si="31"/>
        <v>#REF!</v>
      </c>
      <c r="O223" s="279" t="e">
        <f t="shared" si="33"/>
        <v>#REF!</v>
      </c>
      <c r="P223" s="280"/>
      <c r="Q223" s="280"/>
      <c r="R223" s="280" t="e">
        <f>IF(AND(J223=0,C223&gt;=設定シート!E$85,C223&lt;=設定シート!G$85),1,0)</f>
        <v>#REF!</v>
      </c>
    </row>
    <row r="224" spans="1:18" ht="15" customHeight="1" x14ac:dyDescent="0.15">
      <c r="B224" s="166">
        <v>8</v>
      </c>
      <c r="C224" s="166" t="e">
        <f>#REF!</f>
        <v>#REF!</v>
      </c>
      <c r="E224" s="166" t="e">
        <f>#REF!</f>
        <v>#REF!</v>
      </c>
      <c r="F224" s="166" t="e">
        <f>#REF!</f>
        <v>#REF!</v>
      </c>
      <c r="G224" s="251" t="str">
        <f>IF(ISERROR(VLOOKUP(E224,労務比率,#REF!,FALSE)),"",VLOOKUP(E224,労務比率,#REF!,FALSE))</f>
        <v/>
      </c>
      <c r="H224" s="251" t="str">
        <f>IF(ISERROR(VLOOKUP(E224,労務比率,#REF!+1,FALSE)),"",VLOOKUP(E224,労務比率,#REF!+1,FALSE))</f>
        <v/>
      </c>
      <c r="I224" s="166" t="e">
        <f>#REF!</f>
        <v>#REF!</v>
      </c>
      <c r="J224" s="166" t="e">
        <f>#REF!</f>
        <v>#REF!</v>
      </c>
      <c r="K224" s="166" t="e">
        <f>#REF!</f>
        <v>#REF!</v>
      </c>
      <c r="L224" s="276">
        <f t="shared" si="30"/>
        <v>0</v>
      </c>
      <c r="M224" s="251">
        <f t="shared" si="32"/>
        <v>0</v>
      </c>
      <c r="N224" s="280" t="e">
        <f t="shared" si="31"/>
        <v>#REF!</v>
      </c>
      <c r="O224" s="279" t="e">
        <f t="shared" si="33"/>
        <v>#REF!</v>
      </c>
      <c r="P224" s="280"/>
      <c r="Q224" s="280"/>
      <c r="R224" s="280" t="e">
        <f>IF(AND(J224=0,C224&gt;=設定シート!E$85,C224&lt;=設定シート!G$85),1,0)</f>
        <v>#REF!</v>
      </c>
    </row>
    <row r="225" spans="1:18" ht="15" customHeight="1" x14ac:dyDescent="0.15">
      <c r="B225" s="166">
        <v>9</v>
      </c>
      <c r="C225" s="166" t="e">
        <f>#REF!</f>
        <v>#REF!</v>
      </c>
      <c r="E225" s="166" t="e">
        <f>#REF!</f>
        <v>#REF!</v>
      </c>
      <c r="F225" s="166" t="e">
        <f>#REF!</f>
        <v>#REF!</v>
      </c>
      <c r="G225" s="251" t="str">
        <f>IF(ISERROR(VLOOKUP(E225,労務比率,#REF!,FALSE)),"",VLOOKUP(E225,労務比率,#REF!,FALSE))</f>
        <v/>
      </c>
      <c r="H225" s="251" t="str">
        <f>IF(ISERROR(VLOOKUP(E225,労務比率,#REF!+1,FALSE)),"",VLOOKUP(E225,労務比率,#REF!+1,FALSE))</f>
        <v/>
      </c>
      <c r="I225" s="166" t="e">
        <f>#REF!</f>
        <v>#REF!</v>
      </c>
      <c r="J225" s="166" t="e">
        <f>#REF!</f>
        <v>#REF!</v>
      </c>
      <c r="K225" s="166" t="e">
        <f>#REF!</f>
        <v>#REF!</v>
      </c>
      <c r="L225" s="276">
        <f t="shared" si="30"/>
        <v>0</v>
      </c>
      <c r="M225" s="251">
        <f t="shared" si="32"/>
        <v>0</v>
      </c>
      <c r="N225" s="280" t="e">
        <f t="shared" si="31"/>
        <v>#REF!</v>
      </c>
      <c r="O225" s="279" t="e">
        <f t="shared" si="33"/>
        <v>#REF!</v>
      </c>
      <c r="P225" s="280"/>
      <c r="Q225" s="280"/>
      <c r="R225" s="280" t="e">
        <f>IF(AND(J225=0,C225&gt;=設定シート!E$85,C225&lt;=設定シート!G$85),1,0)</f>
        <v>#REF!</v>
      </c>
    </row>
    <row r="226" spans="1:18" ht="15" customHeight="1" x14ac:dyDescent="0.15">
      <c r="A226" s="166">
        <v>21</v>
      </c>
      <c r="B226" s="166">
        <v>1</v>
      </c>
      <c r="C226" s="166" t="e">
        <f>#REF!</f>
        <v>#REF!</v>
      </c>
      <c r="E226" s="166" t="e">
        <f>#REF!</f>
        <v>#REF!</v>
      </c>
      <c r="F226" s="166" t="e">
        <f>#REF!</f>
        <v>#REF!</v>
      </c>
      <c r="G226" s="251" t="str">
        <f>IF(ISERROR(VLOOKUP(E226,労務比率,#REF!,FALSE)),"",VLOOKUP(E226,労務比率,#REF!,FALSE))</f>
        <v/>
      </c>
      <c r="H226" s="251" t="str">
        <f>IF(ISERROR(VLOOKUP(E226,労務比率,#REF!+1,FALSE)),"",VLOOKUP(E226,労務比率,#REF!+1,FALSE))</f>
        <v/>
      </c>
      <c r="I226" s="166" t="e">
        <f>#REF!</f>
        <v>#REF!</v>
      </c>
      <c r="J226" s="166" t="e">
        <f>#REF!</f>
        <v>#REF!</v>
      </c>
      <c r="K226" s="166" t="e">
        <f>#REF!</f>
        <v>#REF!</v>
      </c>
      <c r="L226" s="276">
        <f t="shared" si="30"/>
        <v>0</v>
      </c>
      <c r="M226" s="251">
        <f t="shared" si="32"/>
        <v>0</v>
      </c>
      <c r="N226" s="280" t="e">
        <f t="shared" si="31"/>
        <v>#REF!</v>
      </c>
      <c r="O226" s="279" t="e">
        <f t="shared" si="33"/>
        <v>#REF!</v>
      </c>
      <c r="P226" s="280">
        <f>INT(SUMIF(O226:O234,0,I226:I234)*105/108)</f>
        <v>0</v>
      </c>
      <c r="Q226" s="283">
        <f>INT(P226*IF(COUNTIF(R226:R234,1)=0,0,SUMIF(R226:R234,1,G226:G234)/COUNTIF(R226:R234,1))/100)</f>
        <v>0</v>
      </c>
      <c r="R226" s="280" t="e">
        <f>IF(AND(J226=0,C226&gt;=設定シート!E$85,C226&lt;=設定シート!G$85),1,0)</f>
        <v>#REF!</v>
      </c>
    </row>
    <row r="227" spans="1:18" ht="15" customHeight="1" x14ac:dyDescent="0.15">
      <c r="B227" s="166">
        <v>2</v>
      </c>
      <c r="C227" s="166" t="e">
        <f>#REF!</f>
        <v>#REF!</v>
      </c>
      <c r="E227" s="166" t="e">
        <f>#REF!</f>
        <v>#REF!</v>
      </c>
      <c r="F227" s="166" t="e">
        <f>#REF!</f>
        <v>#REF!</v>
      </c>
      <c r="G227" s="251" t="str">
        <f>IF(ISERROR(VLOOKUP(E227,労務比率,#REF!,FALSE)),"",VLOOKUP(E227,労務比率,#REF!,FALSE))</f>
        <v/>
      </c>
      <c r="H227" s="251" t="str">
        <f>IF(ISERROR(VLOOKUP(E227,労務比率,#REF!+1,FALSE)),"",VLOOKUP(E227,労務比率,#REF!+1,FALSE))</f>
        <v/>
      </c>
      <c r="I227" s="166" t="e">
        <f>#REF!</f>
        <v>#REF!</v>
      </c>
      <c r="J227" s="166" t="e">
        <f>#REF!</f>
        <v>#REF!</v>
      </c>
      <c r="K227" s="166" t="e">
        <f>#REF!</f>
        <v>#REF!</v>
      </c>
      <c r="L227" s="276">
        <f t="shared" si="30"/>
        <v>0</v>
      </c>
      <c r="M227" s="251">
        <f t="shared" si="32"/>
        <v>0</v>
      </c>
      <c r="N227" s="280" t="e">
        <f t="shared" si="31"/>
        <v>#REF!</v>
      </c>
      <c r="O227" s="279" t="e">
        <f t="shared" si="33"/>
        <v>#REF!</v>
      </c>
      <c r="P227" s="280"/>
      <c r="Q227" s="280"/>
      <c r="R227" s="280" t="e">
        <f>IF(AND(J227=0,C227&gt;=設定シート!E$85,C227&lt;=設定シート!G$85),1,0)</f>
        <v>#REF!</v>
      </c>
    </row>
    <row r="228" spans="1:18" ht="15" customHeight="1" x14ac:dyDescent="0.15">
      <c r="B228" s="166">
        <v>3</v>
      </c>
      <c r="C228" s="166" t="e">
        <f>#REF!</f>
        <v>#REF!</v>
      </c>
      <c r="E228" s="166" t="e">
        <f>#REF!</f>
        <v>#REF!</v>
      </c>
      <c r="F228" s="166" t="e">
        <f>#REF!</f>
        <v>#REF!</v>
      </c>
      <c r="G228" s="251" t="str">
        <f>IF(ISERROR(VLOOKUP(E228,労務比率,#REF!,FALSE)),"",VLOOKUP(E228,労務比率,#REF!,FALSE))</f>
        <v/>
      </c>
      <c r="H228" s="251" t="str">
        <f>IF(ISERROR(VLOOKUP(E228,労務比率,#REF!+1,FALSE)),"",VLOOKUP(E228,労務比率,#REF!+1,FALSE))</f>
        <v/>
      </c>
      <c r="I228" s="166" t="e">
        <f>#REF!</f>
        <v>#REF!</v>
      </c>
      <c r="J228" s="166" t="e">
        <f>#REF!</f>
        <v>#REF!</v>
      </c>
      <c r="K228" s="166" t="e">
        <f>#REF!</f>
        <v>#REF!</v>
      </c>
      <c r="L228" s="276">
        <f t="shared" si="30"/>
        <v>0</v>
      </c>
      <c r="M228" s="251">
        <f t="shared" si="32"/>
        <v>0</v>
      </c>
      <c r="N228" s="280" t="e">
        <f t="shared" si="31"/>
        <v>#REF!</v>
      </c>
      <c r="O228" s="279" t="e">
        <f t="shared" si="33"/>
        <v>#REF!</v>
      </c>
      <c r="P228" s="280"/>
      <c r="Q228" s="280"/>
      <c r="R228" s="280" t="e">
        <f>IF(AND(J228=0,C228&gt;=設定シート!E$85,C228&lt;=設定シート!G$85),1,0)</f>
        <v>#REF!</v>
      </c>
    </row>
    <row r="229" spans="1:18" ht="15" customHeight="1" x14ac:dyDescent="0.15">
      <c r="B229" s="166">
        <v>4</v>
      </c>
      <c r="C229" s="166" t="e">
        <f>#REF!</f>
        <v>#REF!</v>
      </c>
      <c r="E229" s="166" t="e">
        <f>#REF!</f>
        <v>#REF!</v>
      </c>
      <c r="F229" s="166" t="e">
        <f>#REF!</f>
        <v>#REF!</v>
      </c>
      <c r="G229" s="251" t="str">
        <f>IF(ISERROR(VLOOKUP(E229,労務比率,#REF!,FALSE)),"",VLOOKUP(E229,労務比率,#REF!,FALSE))</f>
        <v/>
      </c>
      <c r="H229" s="251" t="str">
        <f>IF(ISERROR(VLOOKUP(E229,労務比率,#REF!+1,FALSE)),"",VLOOKUP(E229,労務比率,#REF!+1,FALSE))</f>
        <v/>
      </c>
      <c r="I229" s="166" t="e">
        <f>#REF!</f>
        <v>#REF!</v>
      </c>
      <c r="J229" s="166" t="e">
        <f>#REF!</f>
        <v>#REF!</v>
      </c>
      <c r="K229" s="166" t="e">
        <f>#REF!</f>
        <v>#REF!</v>
      </c>
      <c r="L229" s="276">
        <f t="shared" si="30"/>
        <v>0</v>
      </c>
      <c r="M229" s="251">
        <f t="shared" si="32"/>
        <v>0</v>
      </c>
      <c r="N229" s="280" t="e">
        <f t="shared" si="31"/>
        <v>#REF!</v>
      </c>
      <c r="O229" s="279" t="e">
        <f t="shared" si="33"/>
        <v>#REF!</v>
      </c>
      <c r="P229" s="280"/>
      <c r="Q229" s="280"/>
      <c r="R229" s="280" t="e">
        <f>IF(AND(J229=0,C229&gt;=設定シート!E$85,C229&lt;=設定シート!G$85),1,0)</f>
        <v>#REF!</v>
      </c>
    </row>
    <row r="230" spans="1:18" ht="15" customHeight="1" x14ac:dyDescent="0.15">
      <c r="B230" s="166">
        <v>5</v>
      </c>
      <c r="C230" s="166" t="e">
        <f>#REF!</f>
        <v>#REF!</v>
      </c>
      <c r="E230" s="166" t="e">
        <f>#REF!</f>
        <v>#REF!</v>
      </c>
      <c r="F230" s="166" t="e">
        <f>#REF!</f>
        <v>#REF!</v>
      </c>
      <c r="G230" s="251" t="str">
        <f>IF(ISERROR(VLOOKUP(E230,労務比率,#REF!,FALSE)),"",VLOOKUP(E230,労務比率,#REF!,FALSE))</f>
        <v/>
      </c>
      <c r="H230" s="251" t="str">
        <f>IF(ISERROR(VLOOKUP(E230,労務比率,#REF!+1,FALSE)),"",VLOOKUP(E230,労務比率,#REF!+1,FALSE))</f>
        <v/>
      </c>
      <c r="I230" s="166" t="e">
        <f>#REF!</f>
        <v>#REF!</v>
      </c>
      <c r="J230" s="166" t="e">
        <f>#REF!</f>
        <v>#REF!</v>
      </c>
      <c r="K230" s="166" t="e">
        <f>#REF!</f>
        <v>#REF!</v>
      </c>
      <c r="L230" s="276">
        <f t="shared" si="30"/>
        <v>0</v>
      </c>
      <c r="M230" s="251">
        <f t="shared" si="32"/>
        <v>0</v>
      </c>
      <c r="N230" s="280" t="e">
        <f t="shared" si="31"/>
        <v>#REF!</v>
      </c>
      <c r="O230" s="279" t="e">
        <f t="shared" si="33"/>
        <v>#REF!</v>
      </c>
      <c r="P230" s="280"/>
      <c r="Q230" s="280"/>
      <c r="R230" s="280" t="e">
        <f>IF(AND(J230=0,C230&gt;=設定シート!E$85,C230&lt;=設定シート!G$85),1,0)</f>
        <v>#REF!</v>
      </c>
    </row>
    <row r="231" spans="1:18" ht="15" customHeight="1" x14ac:dyDescent="0.15">
      <c r="B231" s="166">
        <v>6</v>
      </c>
      <c r="C231" s="166" t="e">
        <f>#REF!</f>
        <v>#REF!</v>
      </c>
      <c r="E231" s="166" t="e">
        <f>#REF!</f>
        <v>#REF!</v>
      </c>
      <c r="F231" s="166" t="e">
        <f>#REF!</f>
        <v>#REF!</v>
      </c>
      <c r="G231" s="251" t="str">
        <f>IF(ISERROR(VLOOKUP(E231,労務比率,#REF!,FALSE)),"",VLOOKUP(E231,労務比率,#REF!,FALSE))</f>
        <v/>
      </c>
      <c r="H231" s="251" t="str">
        <f>IF(ISERROR(VLOOKUP(E231,労務比率,#REF!+1,FALSE)),"",VLOOKUP(E231,労務比率,#REF!+1,FALSE))</f>
        <v/>
      </c>
      <c r="I231" s="166" t="e">
        <f>#REF!</f>
        <v>#REF!</v>
      </c>
      <c r="J231" s="166" t="e">
        <f>#REF!</f>
        <v>#REF!</v>
      </c>
      <c r="K231" s="166" t="e">
        <f>#REF!</f>
        <v>#REF!</v>
      </c>
      <c r="L231" s="276">
        <f t="shared" si="30"/>
        <v>0</v>
      </c>
      <c r="M231" s="251">
        <f t="shared" si="32"/>
        <v>0</v>
      </c>
      <c r="N231" s="280" t="e">
        <f t="shared" si="31"/>
        <v>#REF!</v>
      </c>
      <c r="O231" s="279" t="e">
        <f t="shared" si="33"/>
        <v>#REF!</v>
      </c>
      <c r="P231" s="280"/>
      <c r="Q231" s="280"/>
      <c r="R231" s="280" t="e">
        <f>IF(AND(J231=0,C231&gt;=設定シート!E$85,C231&lt;=設定シート!G$85),1,0)</f>
        <v>#REF!</v>
      </c>
    </row>
    <row r="232" spans="1:18" ht="15" customHeight="1" x14ac:dyDescent="0.15">
      <c r="B232" s="166">
        <v>7</v>
      </c>
      <c r="C232" s="166" t="e">
        <f>#REF!</f>
        <v>#REF!</v>
      </c>
      <c r="E232" s="166" t="e">
        <f>#REF!</f>
        <v>#REF!</v>
      </c>
      <c r="F232" s="166" t="e">
        <f>#REF!</f>
        <v>#REF!</v>
      </c>
      <c r="G232" s="251" t="str">
        <f>IF(ISERROR(VLOOKUP(E232,労務比率,#REF!,FALSE)),"",VLOOKUP(E232,労務比率,#REF!,FALSE))</f>
        <v/>
      </c>
      <c r="H232" s="251" t="str">
        <f>IF(ISERROR(VLOOKUP(E232,労務比率,#REF!+1,FALSE)),"",VLOOKUP(E232,労務比率,#REF!+1,FALSE))</f>
        <v/>
      </c>
      <c r="I232" s="166" t="e">
        <f>#REF!</f>
        <v>#REF!</v>
      </c>
      <c r="J232" s="166" t="e">
        <f>#REF!</f>
        <v>#REF!</v>
      </c>
      <c r="K232" s="166" t="e">
        <f>#REF!</f>
        <v>#REF!</v>
      </c>
      <c r="L232" s="276">
        <f t="shared" si="30"/>
        <v>0</v>
      </c>
      <c r="M232" s="251">
        <f t="shared" si="32"/>
        <v>0</v>
      </c>
      <c r="N232" s="280" t="e">
        <f t="shared" si="31"/>
        <v>#REF!</v>
      </c>
      <c r="O232" s="279" t="e">
        <f t="shared" si="33"/>
        <v>#REF!</v>
      </c>
      <c r="P232" s="280"/>
      <c r="Q232" s="280"/>
      <c r="R232" s="280" t="e">
        <f>IF(AND(J232=0,C232&gt;=設定シート!E$85,C232&lt;=設定シート!G$85),1,0)</f>
        <v>#REF!</v>
      </c>
    </row>
    <row r="233" spans="1:18" ht="15" customHeight="1" x14ac:dyDescent="0.15">
      <c r="B233" s="166">
        <v>8</v>
      </c>
      <c r="C233" s="166" t="e">
        <f>#REF!</f>
        <v>#REF!</v>
      </c>
      <c r="E233" s="166" t="e">
        <f>#REF!</f>
        <v>#REF!</v>
      </c>
      <c r="F233" s="166" t="e">
        <f>#REF!</f>
        <v>#REF!</v>
      </c>
      <c r="G233" s="251" t="str">
        <f>IF(ISERROR(VLOOKUP(E233,労務比率,#REF!,FALSE)),"",VLOOKUP(E233,労務比率,#REF!,FALSE))</f>
        <v/>
      </c>
      <c r="H233" s="251" t="str">
        <f>IF(ISERROR(VLOOKUP(E233,労務比率,#REF!+1,FALSE)),"",VLOOKUP(E233,労務比率,#REF!+1,FALSE))</f>
        <v/>
      </c>
      <c r="I233" s="166" t="e">
        <f>#REF!</f>
        <v>#REF!</v>
      </c>
      <c r="J233" s="166" t="e">
        <f>#REF!</f>
        <v>#REF!</v>
      </c>
      <c r="K233" s="166" t="e">
        <f>#REF!</f>
        <v>#REF!</v>
      </c>
      <c r="L233" s="276">
        <f t="shared" si="30"/>
        <v>0</v>
      </c>
      <c r="M233" s="251">
        <f t="shared" si="32"/>
        <v>0</v>
      </c>
      <c r="N233" s="280" t="e">
        <f t="shared" si="31"/>
        <v>#REF!</v>
      </c>
      <c r="O233" s="279" t="e">
        <f t="shared" si="33"/>
        <v>#REF!</v>
      </c>
      <c r="P233" s="280"/>
      <c r="Q233" s="280"/>
      <c r="R233" s="280" t="e">
        <f>IF(AND(J233=0,C233&gt;=設定シート!E$85,C233&lt;=設定シート!G$85),1,0)</f>
        <v>#REF!</v>
      </c>
    </row>
    <row r="234" spans="1:18" ht="15" customHeight="1" x14ac:dyDescent="0.15">
      <c r="B234" s="166">
        <v>9</v>
      </c>
      <c r="C234" s="166" t="e">
        <f>#REF!</f>
        <v>#REF!</v>
      </c>
      <c r="E234" s="166" t="e">
        <f>#REF!</f>
        <v>#REF!</v>
      </c>
      <c r="F234" s="166" t="e">
        <f>#REF!</f>
        <v>#REF!</v>
      </c>
      <c r="G234" s="251" t="str">
        <f>IF(ISERROR(VLOOKUP(E234,労務比率,#REF!,FALSE)),"",VLOOKUP(E234,労務比率,#REF!,FALSE))</f>
        <v/>
      </c>
      <c r="H234" s="251" t="str">
        <f>IF(ISERROR(VLOOKUP(E234,労務比率,#REF!+1,FALSE)),"",VLOOKUP(E234,労務比率,#REF!+1,FALSE))</f>
        <v/>
      </c>
      <c r="I234" s="166" t="e">
        <f>#REF!</f>
        <v>#REF!</v>
      </c>
      <c r="J234" s="166" t="e">
        <f>#REF!</f>
        <v>#REF!</v>
      </c>
      <c r="K234" s="166" t="e">
        <f>#REF!</f>
        <v>#REF!</v>
      </c>
      <c r="L234" s="276">
        <f t="shared" si="30"/>
        <v>0</v>
      </c>
      <c r="M234" s="251">
        <f t="shared" si="32"/>
        <v>0</v>
      </c>
      <c r="N234" s="280" t="e">
        <f t="shared" si="31"/>
        <v>#REF!</v>
      </c>
      <c r="O234" s="279" t="e">
        <f t="shared" si="33"/>
        <v>#REF!</v>
      </c>
      <c r="P234" s="280"/>
      <c r="Q234" s="280"/>
      <c r="R234" s="280" t="e">
        <f>IF(AND(J234=0,C234&gt;=設定シート!E$85,C234&lt;=設定シート!G$85),1,0)</f>
        <v>#REF!</v>
      </c>
    </row>
    <row r="235" spans="1:18" ht="15" customHeight="1" x14ac:dyDescent="0.15">
      <c r="A235" s="166">
        <v>22</v>
      </c>
      <c r="B235" s="166">
        <v>1</v>
      </c>
      <c r="C235" s="166" t="e">
        <f>#REF!</f>
        <v>#REF!</v>
      </c>
      <c r="E235" s="166" t="e">
        <f>#REF!</f>
        <v>#REF!</v>
      </c>
      <c r="F235" s="166" t="e">
        <f>#REF!</f>
        <v>#REF!</v>
      </c>
      <c r="G235" s="251" t="str">
        <f>IF(ISERROR(VLOOKUP(E235,労務比率,#REF!,FALSE)),"",VLOOKUP(E235,労務比率,#REF!,FALSE))</f>
        <v/>
      </c>
      <c r="H235" s="251" t="str">
        <f>IF(ISERROR(VLOOKUP(E235,労務比率,#REF!+1,FALSE)),"",VLOOKUP(E235,労務比率,#REF!+1,FALSE))</f>
        <v/>
      </c>
      <c r="I235" s="166" t="e">
        <f>#REF!</f>
        <v>#REF!</v>
      </c>
      <c r="J235" s="166" t="e">
        <f>#REF!</f>
        <v>#REF!</v>
      </c>
      <c r="K235" s="166" t="e">
        <f>#REF!</f>
        <v>#REF!</v>
      </c>
      <c r="L235" s="276">
        <f t="shared" si="30"/>
        <v>0</v>
      </c>
      <c r="M235" s="251">
        <f t="shared" si="32"/>
        <v>0</v>
      </c>
      <c r="N235" s="280" t="e">
        <f t="shared" si="31"/>
        <v>#REF!</v>
      </c>
      <c r="O235" s="279" t="e">
        <f t="shared" si="33"/>
        <v>#REF!</v>
      </c>
      <c r="P235" s="280">
        <f>INT(SUMIF(O235:O243,0,I235:I243)*105/108)</f>
        <v>0</v>
      </c>
      <c r="Q235" s="283">
        <f>INT(P235*IF(COUNTIF(R235:R243,1)=0,0,SUMIF(R235:R243,1,G235:G243)/COUNTIF(R235:R243,1))/100)</f>
        <v>0</v>
      </c>
      <c r="R235" s="280" t="e">
        <f>IF(AND(J235=0,C235&gt;=設定シート!E$85,C235&lt;=設定シート!G$85),1,0)</f>
        <v>#REF!</v>
      </c>
    </row>
    <row r="236" spans="1:18" ht="15" customHeight="1" x14ac:dyDescent="0.15">
      <c r="B236" s="166">
        <v>2</v>
      </c>
      <c r="C236" s="166" t="e">
        <f>#REF!</f>
        <v>#REF!</v>
      </c>
      <c r="E236" s="166" t="e">
        <f>#REF!</f>
        <v>#REF!</v>
      </c>
      <c r="F236" s="166" t="e">
        <f>#REF!</f>
        <v>#REF!</v>
      </c>
      <c r="G236" s="251" t="str">
        <f>IF(ISERROR(VLOOKUP(E236,労務比率,#REF!,FALSE)),"",VLOOKUP(E236,労務比率,#REF!,FALSE))</f>
        <v/>
      </c>
      <c r="H236" s="251" t="str">
        <f>IF(ISERROR(VLOOKUP(E236,労務比率,#REF!+1,FALSE)),"",VLOOKUP(E236,労務比率,#REF!+1,FALSE))</f>
        <v/>
      </c>
      <c r="I236" s="166" t="e">
        <f>#REF!</f>
        <v>#REF!</v>
      </c>
      <c r="J236" s="166" t="e">
        <f>#REF!</f>
        <v>#REF!</v>
      </c>
      <c r="K236" s="166" t="e">
        <f>#REF!</f>
        <v>#REF!</v>
      </c>
      <c r="L236" s="276">
        <f t="shared" si="30"/>
        <v>0</v>
      </c>
      <c r="M236" s="251">
        <f t="shared" si="32"/>
        <v>0</v>
      </c>
      <c r="N236" s="280" t="e">
        <f t="shared" si="31"/>
        <v>#REF!</v>
      </c>
      <c r="O236" s="279" t="e">
        <f t="shared" si="33"/>
        <v>#REF!</v>
      </c>
      <c r="P236" s="280"/>
      <c r="Q236" s="280"/>
      <c r="R236" s="280" t="e">
        <f>IF(AND(J236=0,C236&gt;=設定シート!E$85,C236&lt;=設定シート!G$85),1,0)</f>
        <v>#REF!</v>
      </c>
    </row>
    <row r="237" spans="1:18" ht="15" customHeight="1" x14ac:dyDescent="0.15">
      <c r="B237" s="166">
        <v>3</v>
      </c>
      <c r="C237" s="166" t="e">
        <f>#REF!</f>
        <v>#REF!</v>
      </c>
      <c r="E237" s="166" t="e">
        <f>#REF!</f>
        <v>#REF!</v>
      </c>
      <c r="F237" s="166" t="e">
        <f>#REF!</f>
        <v>#REF!</v>
      </c>
      <c r="G237" s="251" t="str">
        <f>IF(ISERROR(VLOOKUP(E237,労務比率,#REF!,FALSE)),"",VLOOKUP(E237,労務比率,#REF!,FALSE))</f>
        <v/>
      </c>
      <c r="H237" s="251" t="str">
        <f>IF(ISERROR(VLOOKUP(E237,労務比率,#REF!+1,FALSE)),"",VLOOKUP(E237,労務比率,#REF!+1,FALSE))</f>
        <v/>
      </c>
      <c r="I237" s="166" t="e">
        <f>#REF!</f>
        <v>#REF!</v>
      </c>
      <c r="J237" s="166" t="e">
        <f>#REF!</f>
        <v>#REF!</v>
      </c>
      <c r="K237" s="166" t="e">
        <f>#REF!</f>
        <v>#REF!</v>
      </c>
      <c r="L237" s="276">
        <f t="shared" si="30"/>
        <v>0</v>
      </c>
      <c r="M237" s="251">
        <f t="shared" si="32"/>
        <v>0</v>
      </c>
      <c r="N237" s="280" t="e">
        <f t="shared" si="31"/>
        <v>#REF!</v>
      </c>
      <c r="O237" s="279" t="e">
        <f t="shared" si="33"/>
        <v>#REF!</v>
      </c>
      <c r="P237" s="280"/>
      <c r="Q237" s="280"/>
      <c r="R237" s="280" t="e">
        <f>IF(AND(J237=0,C237&gt;=設定シート!E$85,C237&lt;=設定シート!G$85),1,0)</f>
        <v>#REF!</v>
      </c>
    </row>
    <row r="238" spans="1:18" ht="15" customHeight="1" x14ac:dyDescent="0.15">
      <c r="B238" s="166">
        <v>4</v>
      </c>
      <c r="C238" s="166" t="e">
        <f>#REF!</f>
        <v>#REF!</v>
      </c>
      <c r="E238" s="166" t="e">
        <f>#REF!</f>
        <v>#REF!</v>
      </c>
      <c r="F238" s="166" t="e">
        <f>#REF!</f>
        <v>#REF!</v>
      </c>
      <c r="G238" s="251" t="str">
        <f>IF(ISERROR(VLOOKUP(E238,労務比率,#REF!,FALSE)),"",VLOOKUP(E238,労務比率,#REF!,FALSE))</f>
        <v/>
      </c>
      <c r="H238" s="251" t="str">
        <f>IF(ISERROR(VLOOKUP(E238,労務比率,#REF!+1,FALSE)),"",VLOOKUP(E238,労務比率,#REF!+1,FALSE))</f>
        <v/>
      </c>
      <c r="I238" s="166" t="e">
        <f>#REF!</f>
        <v>#REF!</v>
      </c>
      <c r="J238" s="166" t="e">
        <f>#REF!</f>
        <v>#REF!</v>
      </c>
      <c r="K238" s="166" t="e">
        <f>#REF!</f>
        <v>#REF!</v>
      </c>
      <c r="L238" s="276">
        <f t="shared" si="30"/>
        <v>0</v>
      </c>
      <c r="M238" s="251">
        <f t="shared" si="32"/>
        <v>0</v>
      </c>
      <c r="N238" s="280" t="e">
        <f t="shared" si="31"/>
        <v>#REF!</v>
      </c>
      <c r="O238" s="279" t="e">
        <f t="shared" si="33"/>
        <v>#REF!</v>
      </c>
      <c r="P238" s="280"/>
      <c r="Q238" s="280"/>
      <c r="R238" s="280" t="e">
        <f>IF(AND(J238=0,C238&gt;=設定シート!E$85,C238&lt;=設定シート!G$85),1,0)</f>
        <v>#REF!</v>
      </c>
    </row>
    <row r="239" spans="1:18" ht="15" customHeight="1" x14ac:dyDescent="0.15">
      <c r="B239" s="166">
        <v>5</v>
      </c>
      <c r="C239" s="166" t="e">
        <f>#REF!</f>
        <v>#REF!</v>
      </c>
      <c r="E239" s="166" t="e">
        <f>#REF!</f>
        <v>#REF!</v>
      </c>
      <c r="F239" s="166" t="e">
        <f>#REF!</f>
        <v>#REF!</v>
      </c>
      <c r="G239" s="251" t="str">
        <f>IF(ISERROR(VLOOKUP(E239,労務比率,#REF!,FALSE)),"",VLOOKUP(E239,労務比率,#REF!,FALSE))</f>
        <v/>
      </c>
      <c r="H239" s="251" t="str">
        <f>IF(ISERROR(VLOOKUP(E239,労務比率,#REF!+1,FALSE)),"",VLOOKUP(E239,労務比率,#REF!+1,FALSE))</f>
        <v/>
      </c>
      <c r="I239" s="166" t="e">
        <f>#REF!</f>
        <v>#REF!</v>
      </c>
      <c r="J239" s="166" t="e">
        <f>#REF!</f>
        <v>#REF!</v>
      </c>
      <c r="K239" s="166" t="e">
        <f>#REF!</f>
        <v>#REF!</v>
      </c>
      <c r="L239" s="276">
        <f t="shared" si="30"/>
        <v>0</v>
      </c>
      <c r="M239" s="251">
        <f t="shared" si="32"/>
        <v>0</v>
      </c>
      <c r="N239" s="280" t="e">
        <f t="shared" si="31"/>
        <v>#REF!</v>
      </c>
      <c r="O239" s="279" t="e">
        <f t="shared" si="33"/>
        <v>#REF!</v>
      </c>
      <c r="P239" s="280"/>
      <c r="Q239" s="280"/>
      <c r="R239" s="280" t="e">
        <f>IF(AND(J239=0,C239&gt;=設定シート!E$85,C239&lt;=設定シート!G$85),1,0)</f>
        <v>#REF!</v>
      </c>
    </row>
    <row r="240" spans="1:18" ht="15" customHeight="1" x14ac:dyDescent="0.15">
      <c r="B240" s="166">
        <v>6</v>
      </c>
      <c r="C240" s="166" t="e">
        <f>#REF!</f>
        <v>#REF!</v>
      </c>
      <c r="E240" s="166" t="e">
        <f>#REF!</f>
        <v>#REF!</v>
      </c>
      <c r="F240" s="166" t="e">
        <f>#REF!</f>
        <v>#REF!</v>
      </c>
      <c r="G240" s="251" t="str">
        <f>IF(ISERROR(VLOOKUP(E240,労務比率,#REF!,FALSE)),"",VLOOKUP(E240,労務比率,#REF!,FALSE))</f>
        <v/>
      </c>
      <c r="H240" s="251" t="str">
        <f>IF(ISERROR(VLOOKUP(E240,労務比率,#REF!+1,FALSE)),"",VLOOKUP(E240,労務比率,#REF!+1,FALSE))</f>
        <v/>
      </c>
      <c r="I240" s="166" t="e">
        <f>#REF!</f>
        <v>#REF!</v>
      </c>
      <c r="J240" s="166" t="e">
        <f>#REF!</f>
        <v>#REF!</v>
      </c>
      <c r="K240" s="166" t="e">
        <f>#REF!</f>
        <v>#REF!</v>
      </c>
      <c r="L240" s="276">
        <f t="shared" si="30"/>
        <v>0</v>
      </c>
      <c r="M240" s="251">
        <f t="shared" si="32"/>
        <v>0</v>
      </c>
      <c r="N240" s="280" t="e">
        <f t="shared" si="31"/>
        <v>#REF!</v>
      </c>
      <c r="O240" s="279" t="e">
        <f t="shared" si="33"/>
        <v>#REF!</v>
      </c>
      <c r="P240" s="280"/>
      <c r="Q240" s="280"/>
      <c r="R240" s="280" t="e">
        <f>IF(AND(J240=0,C240&gt;=設定シート!E$85,C240&lt;=設定シート!G$85),1,0)</f>
        <v>#REF!</v>
      </c>
    </row>
    <row r="241" spans="1:18" ht="15" customHeight="1" x14ac:dyDescent="0.15">
      <c r="B241" s="166">
        <v>7</v>
      </c>
      <c r="C241" s="166" t="e">
        <f>#REF!</f>
        <v>#REF!</v>
      </c>
      <c r="E241" s="166" t="e">
        <f>#REF!</f>
        <v>#REF!</v>
      </c>
      <c r="F241" s="166" t="e">
        <f>#REF!</f>
        <v>#REF!</v>
      </c>
      <c r="G241" s="251" t="str">
        <f>IF(ISERROR(VLOOKUP(E241,労務比率,#REF!,FALSE)),"",VLOOKUP(E241,労務比率,#REF!,FALSE))</f>
        <v/>
      </c>
      <c r="H241" s="251" t="str">
        <f>IF(ISERROR(VLOOKUP(E241,労務比率,#REF!+1,FALSE)),"",VLOOKUP(E241,労務比率,#REF!+1,FALSE))</f>
        <v/>
      </c>
      <c r="I241" s="166" t="e">
        <f>#REF!</f>
        <v>#REF!</v>
      </c>
      <c r="J241" s="166" t="e">
        <f>#REF!</f>
        <v>#REF!</v>
      </c>
      <c r="K241" s="166" t="e">
        <f>#REF!</f>
        <v>#REF!</v>
      </c>
      <c r="L241" s="276">
        <f t="shared" si="30"/>
        <v>0</v>
      </c>
      <c r="M241" s="251">
        <f t="shared" si="32"/>
        <v>0</v>
      </c>
      <c r="N241" s="280" t="e">
        <f t="shared" si="31"/>
        <v>#REF!</v>
      </c>
      <c r="O241" s="279" t="e">
        <f t="shared" si="33"/>
        <v>#REF!</v>
      </c>
      <c r="P241" s="280"/>
      <c r="Q241" s="280"/>
      <c r="R241" s="280" t="e">
        <f>IF(AND(J241=0,C241&gt;=設定シート!E$85,C241&lt;=設定シート!G$85),1,0)</f>
        <v>#REF!</v>
      </c>
    </row>
    <row r="242" spans="1:18" ht="15" customHeight="1" x14ac:dyDescent="0.15">
      <c r="B242" s="166">
        <v>8</v>
      </c>
      <c r="C242" s="166" t="e">
        <f>#REF!</f>
        <v>#REF!</v>
      </c>
      <c r="E242" s="166" t="e">
        <f>#REF!</f>
        <v>#REF!</v>
      </c>
      <c r="F242" s="166" t="e">
        <f>#REF!</f>
        <v>#REF!</v>
      </c>
      <c r="G242" s="251" t="str">
        <f>IF(ISERROR(VLOOKUP(E242,労務比率,#REF!,FALSE)),"",VLOOKUP(E242,労務比率,#REF!,FALSE))</f>
        <v/>
      </c>
      <c r="H242" s="251" t="str">
        <f>IF(ISERROR(VLOOKUP(E242,労務比率,#REF!+1,FALSE)),"",VLOOKUP(E242,労務比率,#REF!+1,FALSE))</f>
        <v/>
      </c>
      <c r="I242" s="166" t="e">
        <f>#REF!</f>
        <v>#REF!</v>
      </c>
      <c r="J242" s="166" t="e">
        <f>#REF!</f>
        <v>#REF!</v>
      </c>
      <c r="K242" s="166" t="e">
        <f>#REF!</f>
        <v>#REF!</v>
      </c>
      <c r="L242" s="276">
        <f t="shared" si="30"/>
        <v>0</v>
      </c>
      <c r="M242" s="251">
        <f t="shared" si="32"/>
        <v>0</v>
      </c>
      <c r="N242" s="280" t="e">
        <f t="shared" si="31"/>
        <v>#REF!</v>
      </c>
      <c r="O242" s="279" t="e">
        <f t="shared" si="33"/>
        <v>#REF!</v>
      </c>
      <c r="P242" s="280"/>
      <c r="Q242" s="280"/>
      <c r="R242" s="280" t="e">
        <f>IF(AND(J242=0,C242&gt;=設定シート!E$85,C242&lt;=設定シート!G$85),1,0)</f>
        <v>#REF!</v>
      </c>
    </row>
    <row r="243" spans="1:18" ht="15" customHeight="1" x14ac:dyDescent="0.15">
      <c r="B243" s="166">
        <v>9</v>
      </c>
      <c r="C243" s="166" t="e">
        <f>#REF!</f>
        <v>#REF!</v>
      </c>
      <c r="E243" s="166" t="e">
        <f>#REF!</f>
        <v>#REF!</v>
      </c>
      <c r="F243" s="166" t="e">
        <f>#REF!</f>
        <v>#REF!</v>
      </c>
      <c r="G243" s="251" t="str">
        <f>IF(ISERROR(VLOOKUP(E243,労務比率,#REF!,FALSE)),"",VLOOKUP(E243,労務比率,#REF!,FALSE))</f>
        <v/>
      </c>
      <c r="H243" s="251" t="str">
        <f>IF(ISERROR(VLOOKUP(E243,労務比率,#REF!+1,FALSE)),"",VLOOKUP(E243,労務比率,#REF!+1,FALSE))</f>
        <v/>
      </c>
      <c r="I243" s="166" t="e">
        <f>#REF!</f>
        <v>#REF!</v>
      </c>
      <c r="J243" s="166" t="e">
        <f>#REF!</f>
        <v>#REF!</v>
      </c>
      <c r="K243" s="166" t="e">
        <f>#REF!</f>
        <v>#REF!</v>
      </c>
      <c r="L243" s="276">
        <f t="shared" ref="L243:L307" si="34">IF(ISERROR(INT((ROUNDDOWN(I243*G243/100,0)+K243)/1000)),0,INT((ROUNDDOWN(I243*G243/100,0)+K243)/1000))</f>
        <v>0</v>
      </c>
      <c r="M243" s="251">
        <f t="shared" si="32"/>
        <v>0</v>
      </c>
      <c r="N243" s="280" t="e">
        <f t="shared" ref="N243:N306" si="35">IF(R243=1,0,I243)</f>
        <v>#REF!</v>
      </c>
      <c r="O243" s="279" t="e">
        <f t="shared" si="33"/>
        <v>#REF!</v>
      </c>
      <c r="P243" s="280"/>
      <c r="Q243" s="280"/>
      <c r="R243" s="280" t="e">
        <f>IF(AND(J243=0,C243&gt;=設定シート!E$85,C243&lt;=設定シート!G$85),1,0)</f>
        <v>#REF!</v>
      </c>
    </row>
    <row r="244" spans="1:18" ht="15" customHeight="1" x14ac:dyDescent="0.15">
      <c r="A244" s="166">
        <v>23</v>
      </c>
      <c r="B244" s="166">
        <v>1</v>
      </c>
      <c r="C244" s="166" t="e">
        <f>#REF!</f>
        <v>#REF!</v>
      </c>
      <c r="E244" s="166" t="e">
        <f>#REF!</f>
        <v>#REF!</v>
      </c>
      <c r="F244" s="166" t="e">
        <f>#REF!</f>
        <v>#REF!</v>
      </c>
      <c r="G244" s="251" t="str">
        <f>IF(ISERROR(VLOOKUP(E244,労務比率,#REF!,FALSE)),"",VLOOKUP(E244,労務比率,#REF!,FALSE))</f>
        <v/>
      </c>
      <c r="H244" s="251" t="str">
        <f>IF(ISERROR(VLOOKUP(E244,労務比率,#REF!+1,FALSE)),"",VLOOKUP(E244,労務比率,#REF!+1,FALSE))</f>
        <v/>
      </c>
      <c r="I244" s="166" t="e">
        <f>#REF!</f>
        <v>#REF!</v>
      </c>
      <c r="J244" s="166" t="e">
        <f>#REF!</f>
        <v>#REF!</v>
      </c>
      <c r="K244" s="166" t="e">
        <f>#REF!</f>
        <v>#REF!</v>
      </c>
      <c r="L244" s="276">
        <f t="shared" si="34"/>
        <v>0</v>
      </c>
      <c r="M244" s="251">
        <f t="shared" si="32"/>
        <v>0</v>
      </c>
      <c r="N244" s="280" t="e">
        <f t="shared" si="35"/>
        <v>#REF!</v>
      </c>
      <c r="O244" s="279" t="e">
        <f t="shared" si="33"/>
        <v>#REF!</v>
      </c>
      <c r="P244" s="280">
        <f>INT(SUMIF(O244:O252,0,I244:I252)*105/108)</f>
        <v>0</v>
      </c>
      <c r="Q244" s="283">
        <f>INT(P244*IF(COUNTIF(R244:R252,1)=0,0,SUMIF(R244:R252,1,G244:G252)/COUNTIF(R244:R252,1))/100)</f>
        <v>0</v>
      </c>
      <c r="R244" s="280" t="e">
        <f>IF(AND(J244=0,C244&gt;=設定シート!E$85,C244&lt;=設定シート!G$85),1,0)</f>
        <v>#REF!</v>
      </c>
    </row>
    <row r="245" spans="1:18" ht="15" customHeight="1" x14ac:dyDescent="0.15">
      <c r="B245" s="166">
        <v>2</v>
      </c>
      <c r="C245" s="166" t="e">
        <f>#REF!</f>
        <v>#REF!</v>
      </c>
      <c r="E245" s="166" t="e">
        <f>#REF!</f>
        <v>#REF!</v>
      </c>
      <c r="F245" s="166" t="e">
        <f>#REF!</f>
        <v>#REF!</v>
      </c>
      <c r="G245" s="251" t="str">
        <f>IF(ISERROR(VLOOKUP(E245,労務比率,#REF!,FALSE)),"",VLOOKUP(E245,労務比率,#REF!,FALSE))</f>
        <v/>
      </c>
      <c r="H245" s="251" t="str">
        <f>IF(ISERROR(VLOOKUP(E245,労務比率,#REF!+1,FALSE)),"",VLOOKUP(E245,労務比率,#REF!+1,FALSE))</f>
        <v/>
      </c>
      <c r="I245" s="166" t="e">
        <f>#REF!</f>
        <v>#REF!</v>
      </c>
      <c r="J245" s="166" t="e">
        <f>#REF!</f>
        <v>#REF!</v>
      </c>
      <c r="K245" s="166" t="e">
        <f>#REF!</f>
        <v>#REF!</v>
      </c>
      <c r="L245" s="276">
        <f t="shared" si="34"/>
        <v>0</v>
      </c>
      <c r="M245" s="251">
        <f t="shared" si="32"/>
        <v>0</v>
      </c>
      <c r="N245" s="280" t="e">
        <f t="shared" si="35"/>
        <v>#REF!</v>
      </c>
      <c r="O245" s="279" t="e">
        <f t="shared" si="33"/>
        <v>#REF!</v>
      </c>
      <c r="P245" s="280"/>
      <c r="Q245" s="280"/>
      <c r="R245" s="280" t="e">
        <f>IF(AND(J245=0,C245&gt;=設定シート!E$85,C245&lt;=設定シート!G$85),1,0)</f>
        <v>#REF!</v>
      </c>
    </row>
    <row r="246" spans="1:18" ht="15" customHeight="1" x14ac:dyDescent="0.15">
      <c r="B246" s="166">
        <v>3</v>
      </c>
      <c r="C246" s="166" t="e">
        <f>#REF!</f>
        <v>#REF!</v>
      </c>
      <c r="E246" s="166" t="e">
        <f>#REF!</f>
        <v>#REF!</v>
      </c>
      <c r="F246" s="166" t="e">
        <f>#REF!</f>
        <v>#REF!</v>
      </c>
      <c r="G246" s="251" t="str">
        <f>IF(ISERROR(VLOOKUP(E246,労務比率,#REF!,FALSE)),"",VLOOKUP(E246,労務比率,#REF!,FALSE))</f>
        <v/>
      </c>
      <c r="H246" s="251" t="str">
        <f>IF(ISERROR(VLOOKUP(E246,労務比率,#REF!+1,FALSE)),"",VLOOKUP(E246,労務比率,#REF!+1,FALSE))</f>
        <v/>
      </c>
      <c r="I246" s="166" t="e">
        <f>#REF!</f>
        <v>#REF!</v>
      </c>
      <c r="J246" s="166" t="e">
        <f>#REF!</f>
        <v>#REF!</v>
      </c>
      <c r="K246" s="166" t="e">
        <f>#REF!</f>
        <v>#REF!</v>
      </c>
      <c r="L246" s="276">
        <f t="shared" si="34"/>
        <v>0</v>
      </c>
      <c r="M246" s="251">
        <f t="shared" si="32"/>
        <v>0</v>
      </c>
      <c r="N246" s="280" t="e">
        <f t="shared" si="35"/>
        <v>#REF!</v>
      </c>
      <c r="O246" s="279" t="e">
        <f t="shared" si="33"/>
        <v>#REF!</v>
      </c>
      <c r="P246" s="280"/>
      <c r="Q246" s="280"/>
      <c r="R246" s="280" t="e">
        <f>IF(AND(J246=0,C246&gt;=設定シート!E$85,C246&lt;=設定シート!G$85),1,0)</f>
        <v>#REF!</v>
      </c>
    </row>
    <row r="247" spans="1:18" ht="15" customHeight="1" x14ac:dyDescent="0.15">
      <c r="B247" s="166">
        <v>4</v>
      </c>
      <c r="C247" s="166" t="e">
        <f>#REF!</f>
        <v>#REF!</v>
      </c>
      <c r="E247" s="166" t="e">
        <f>#REF!</f>
        <v>#REF!</v>
      </c>
      <c r="F247" s="166" t="e">
        <f>#REF!</f>
        <v>#REF!</v>
      </c>
      <c r="G247" s="251" t="str">
        <f>IF(ISERROR(VLOOKUP(E247,労務比率,#REF!,FALSE)),"",VLOOKUP(E247,労務比率,#REF!,FALSE))</f>
        <v/>
      </c>
      <c r="H247" s="251" t="str">
        <f>IF(ISERROR(VLOOKUP(E247,労務比率,#REF!+1,FALSE)),"",VLOOKUP(E247,労務比率,#REF!+1,FALSE))</f>
        <v/>
      </c>
      <c r="I247" s="166" t="e">
        <f>#REF!</f>
        <v>#REF!</v>
      </c>
      <c r="J247" s="166" t="e">
        <f>#REF!</f>
        <v>#REF!</v>
      </c>
      <c r="K247" s="166" t="e">
        <f>#REF!</f>
        <v>#REF!</v>
      </c>
      <c r="L247" s="276">
        <f t="shared" si="34"/>
        <v>0</v>
      </c>
      <c r="M247" s="251">
        <f t="shared" si="32"/>
        <v>0</v>
      </c>
      <c r="N247" s="280" t="e">
        <f t="shared" si="35"/>
        <v>#REF!</v>
      </c>
      <c r="O247" s="279" t="e">
        <f t="shared" si="33"/>
        <v>#REF!</v>
      </c>
      <c r="P247" s="280"/>
      <c r="Q247" s="280"/>
      <c r="R247" s="280" t="e">
        <f>IF(AND(J247=0,C247&gt;=設定シート!E$85,C247&lt;=設定シート!G$85),1,0)</f>
        <v>#REF!</v>
      </c>
    </row>
    <row r="248" spans="1:18" ht="15" customHeight="1" x14ac:dyDescent="0.15">
      <c r="B248" s="166">
        <v>5</v>
      </c>
      <c r="C248" s="166" t="e">
        <f>#REF!</f>
        <v>#REF!</v>
      </c>
      <c r="E248" s="166" t="e">
        <f>#REF!</f>
        <v>#REF!</v>
      </c>
      <c r="F248" s="166" t="e">
        <f>#REF!</f>
        <v>#REF!</v>
      </c>
      <c r="G248" s="251" t="str">
        <f>IF(ISERROR(VLOOKUP(E248,労務比率,#REF!,FALSE)),"",VLOOKUP(E248,労務比率,#REF!,FALSE))</f>
        <v/>
      </c>
      <c r="H248" s="251" t="str">
        <f>IF(ISERROR(VLOOKUP(E248,労務比率,#REF!+1,FALSE)),"",VLOOKUP(E248,労務比率,#REF!+1,FALSE))</f>
        <v/>
      </c>
      <c r="I248" s="166" t="e">
        <f>#REF!</f>
        <v>#REF!</v>
      </c>
      <c r="J248" s="166" t="e">
        <f>#REF!</f>
        <v>#REF!</v>
      </c>
      <c r="K248" s="166" t="e">
        <f>#REF!</f>
        <v>#REF!</v>
      </c>
      <c r="L248" s="276">
        <f t="shared" si="34"/>
        <v>0</v>
      </c>
      <c r="M248" s="251">
        <f t="shared" ref="M248:M311" si="36">IF(ISERROR(L248*H248),0,L248*H248)</f>
        <v>0</v>
      </c>
      <c r="N248" s="280" t="e">
        <f t="shared" si="35"/>
        <v>#REF!</v>
      </c>
      <c r="O248" s="279" t="e">
        <f t="shared" si="33"/>
        <v>#REF!</v>
      </c>
      <c r="P248" s="280"/>
      <c r="Q248" s="280"/>
      <c r="R248" s="280" t="e">
        <f>IF(AND(J248=0,C248&gt;=設定シート!E$85,C248&lt;=設定シート!G$85),1,0)</f>
        <v>#REF!</v>
      </c>
    </row>
    <row r="249" spans="1:18" ht="15" customHeight="1" x14ac:dyDescent="0.15">
      <c r="B249" s="166">
        <v>6</v>
      </c>
      <c r="C249" s="166" t="e">
        <f>#REF!</f>
        <v>#REF!</v>
      </c>
      <c r="E249" s="166" t="e">
        <f>#REF!</f>
        <v>#REF!</v>
      </c>
      <c r="F249" s="166" t="e">
        <f>#REF!</f>
        <v>#REF!</v>
      </c>
      <c r="G249" s="251" t="str">
        <f>IF(ISERROR(VLOOKUP(E249,労務比率,#REF!,FALSE)),"",VLOOKUP(E249,労務比率,#REF!,FALSE))</f>
        <v/>
      </c>
      <c r="H249" s="251" t="str">
        <f>IF(ISERROR(VLOOKUP(E249,労務比率,#REF!+1,FALSE)),"",VLOOKUP(E249,労務比率,#REF!+1,FALSE))</f>
        <v/>
      </c>
      <c r="I249" s="166" t="e">
        <f>#REF!</f>
        <v>#REF!</v>
      </c>
      <c r="J249" s="166" t="e">
        <f>#REF!</f>
        <v>#REF!</v>
      </c>
      <c r="K249" s="166" t="e">
        <f>#REF!</f>
        <v>#REF!</v>
      </c>
      <c r="L249" s="276">
        <f t="shared" si="34"/>
        <v>0</v>
      </c>
      <c r="M249" s="251">
        <f t="shared" si="36"/>
        <v>0</v>
      </c>
      <c r="N249" s="280" t="e">
        <f t="shared" si="35"/>
        <v>#REF!</v>
      </c>
      <c r="O249" s="279" t="e">
        <f t="shared" si="33"/>
        <v>#REF!</v>
      </c>
      <c r="P249" s="280"/>
      <c r="Q249" s="280"/>
      <c r="R249" s="280" t="e">
        <f>IF(AND(J249=0,C249&gt;=設定シート!E$85,C249&lt;=設定シート!G$85),1,0)</f>
        <v>#REF!</v>
      </c>
    </row>
    <row r="250" spans="1:18" ht="15" customHeight="1" x14ac:dyDescent="0.15">
      <c r="B250" s="166">
        <v>7</v>
      </c>
      <c r="C250" s="166" t="e">
        <f>#REF!</f>
        <v>#REF!</v>
      </c>
      <c r="E250" s="166" t="e">
        <f>#REF!</f>
        <v>#REF!</v>
      </c>
      <c r="F250" s="166" t="e">
        <f>#REF!</f>
        <v>#REF!</v>
      </c>
      <c r="G250" s="251" t="str">
        <f>IF(ISERROR(VLOOKUP(E250,労務比率,#REF!,FALSE)),"",VLOOKUP(E250,労務比率,#REF!,FALSE))</f>
        <v/>
      </c>
      <c r="H250" s="251" t="str">
        <f>IF(ISERROR(VLOOKUP(E250,労務比率,#REF!+1,FALSE)),"",VLOOKUP(E250,労務比率,#REF!+1,FALSE))</f>
        <v/>
      </c>
      <c r="I250" s="166" t="e">
        <f>#REF!</f>
        <v>#REF!</v>
      </c>
      <c r="J250" s="166" t="e">
        <f>#REF!</f>
        <v>#REF!</v>
      </c>
      <c r="K250" s="166" t="e">
        <f>#REF!</f>
        <v>#REF!</v>
      </c>
      <c r="L250" s="276">
        <f t="shared" si="34"/>
        <v>0</v>
      </c>
      <c r="M250" s="251">
        <f t="shared" si="36"/>
        <v>0</v>
      </c>
      <c r="N250" s="280" t="e">
        <f t="shared" si="35"/>
        <v>#REF!</v>
      </c>
      <c r="O250" s="279" t="e">
        <f t="shared" si="33"/>
        <v>#REF!</v>
      </c>
      <c r="P250" s="280"/>
      <c r="Q250" s="280"/>
      <c r="R250" s="280" t="e">
        <f>IF(AND(J250=0,C250&gt;=設定シート!E$85,C250&lt;=設定シート!G$85),1,0)</f>
        <v>#REF!</v>
      </c>
    </row>
    <row r="251" spans="1:18" ht="15" customHeight="1" x14ac:dyDescent="0.15">
      <c r="B251" s="166">
        <v>8</v>
      </c>
      <c r="C251" s="166" t="e">
        <f>#REF!</f>
        <v>#REF!</v>
      </c>
      <c r="E251" s="166" t="e">
        <f>#REF!</f>
        <v>#REF!</v>
      </c>
      <c r="F251" s="166" t="e">
        <f>#REF!</f>
        <v>#REF!</v>
      </c>
      <c r="G251" s="251" t="str">
        <f>IF(ISERROR(VLOOKUP(E251,労務比率,#REF!,FALSE)),"",VLOOKUP(E251,労務比率,#REF!,FALSE))</f>
        <v/>
      </c>
      <c r="H251" s="251" t="str">
        <f>IF(ISERROR(VLOOKUP(E251,労務比率,#REF!+1,FALSE)),"",VLOOKUP(E251,労務比率,#REF!+1,FALSE))</f>
        <v/>
      </c>
      <c r="I251" s="166" t="e">
        <f>#REF!</f>
        <v>#REF!</v>
      </c>
      <c r="J251" s="166" t="e">
        <f>#REF!</f>
        <v>#REF!</v>
      </c>
      <c r="K251" s="166" t="e">
        <f>#REF!</f>
        <v>#REF!</v>
      </c>
      <c r="L251" s="276">
        <f t="shared" si="34"/>
        <v>0</v>
      </c>
      <c r="M251" s="251">
        <f t="shared" si="36"/>
        <v>0</v>
      </c>
      <c r="N251" s="280" t="e">
        <f t="shared" si="35"/>
        <v>#REF!</v>
      </c>
      <c r="O251" s="279" t="e">
        <f t="shared" si="33"/>
        <v>#REF!</v>
      </c>
      <c r="P251" s="280"/>
      <c r="Q251" s="280"/>
      <c r="R251" s="280" t="e">
        <f>IF(AND(J251=0,C251&gt;=設定シート!E$85,C251&lt;=設定シート!G$85),1,0)</f>
        <v>#REF!</v>
      </c>
    </row>
    <row r="252" spans="1:18" ht="15" customHeight="1" x14ac:dyDescent="0.15">
      <c r="B252" s="166">
        <v>9</v>
      </c>
      <c r="C252" s="166" t="e">
        <f>#REF!</f>
        <v>#REF!</v>
      </c>
      <c r="E252" s="166" t="e">
        <f>#REF!</f>
        <v>#REF!</v>
      </c>
      <c r="F252" s="166" t="e">
        <f>#REF!</f>
        <v>#REF!</v>
      </c>
      <c r="G252" s="251" t="str">
        <f>IF(ISERROR(VLOOKUP(E252,労務比率,#REF!,FALSE)),"",VLOOKUP(E252,労務比率,#REF!,FALSE))</f>
        <v/>
      </c>
      <c r="H252" s="251" t="str">
        <f>IF(ISERROR(VLOOKUP(E252,労務比率,#REF!+1,FALSE)),"",VLOOKUP(E252,労務比率,#REF!+1,FALSE))</f>
        <v/>
      </c>
      <c r="I252" s="166" t="e">
        <f>#REF!</f>
        <v>#REF!</v>
      </c>
      <c r="J252" s="166" t="e">
        <f>#REF!</f>
        <v>#REF!</v>
      </c>
      <c r="K252" s="166" t="e">
        <f>#REF!</f>
        <v>#REF!</v>
      </c>
      <c r="L252" s="276">
        <f t="shared" si="34"/>
        <v>0</v>
      </c>
      <c r="M252" s="251">
        <f t="shared" si="36"/>
        <v>0</v>
      </c>
      <c r="N252" s="280" t="e">
        <f t="shared" si="35"/>
        <v>#REF!</v>
      </c>
      <c r="O252" s="279" t="e">
        <f t="shared" si="33"/>
        <v>#REF!</v>
      </c>
      <c r="P252" s="280"/>
      <c r="Q252" s="280"/>
      <c r="R252" s="280" t="e">
        <f>IF(AND(J252=0,C252&gt;=設定シート!E$85,C252&lt;=設定シート!G$85),1,0)</f>
        <v>#REF!</v>
      </c>
    </row>
    <row r="253" spans="1:18" ht="15" customHeight="1" x14ac:dyDescent="0.15">
      <c r="A253" s="166">
        <v>24</v>
      </c>
      <c r="B253" s="166">
        <v>1</v>
      </c>
      <c r="C253" s="166" t="e">
        <f>#REF!</f>
        <v>#REF!</v>
      </c>
      <c r="E253" s="166" t="e">
        <f>#REF!</f>
        <v>#REF!</v>
      </c>
      <c r="F253" s="166" t="e">
        <f>#REF!</f>
        <v>#REF!</v>
      </c>
      <c r="G253" s="251" t="str">
        <f>IF(ISERROR(VLOOKUP(E253,労務比率,#REF!,FALSE)),"",VLOOKUP(E253,労務比率,#REF!,FALSE))</f>
        <v/>
      </c>
      <c r="H253" s="251" t="str">
        <f>IF(ISERROR(VLOOKUP(E253,労務比率,#REF!+1,FALSE)),"",VLOOKUP(E253,労務比率,#REF!+1,FALSE))</f>
        <v/>
      </c>
      <c r="I253" s="166" t="e">
        <f>#REF!</f>
        <v>#REF!</v>
      </c>
      <c r="J253" s="166" t="e">
        <f>#REF!</f>
        <v>#REF!</v>
      </c>
      <c r="K253" s="166" t="e">
        <f>#REF!</f>
        <v>#REF!</v>
      </c>
      <c r="L253" s="276">
        <f t="shared" si="34"/>
        <v>0</v>
      </c>
      <c r="M253" s="251">
        <f t="shared" si="36"/>
        <v>0</v>
      </c>
      <c r="N253" s="280" t="e">
        <f t="shared" si="35"/>
        <v>#REF!</v>
      </c>
      <c r="O253" s="279" t="e">
        <f t="shared" si="33"/>
        <v>#REF!</v>
      </c>
      <c r="P253" s="280">
        <f>INT(SUMIF(O253:O261,0,I253:I261)*105/108)</f>
        <v>0</v>
      </c>
      <c r="Q253" s="283">
        <f>INT(P253*IF(COUNTIF(R253:R261,1)=0,0,SUMIF(R253:R261,1,G253:G261)/COUNTIF(R253:R261,1))/100)</f>
        <v>0</v>
      </c>
      <c r="R253" s="280" t="e">
        <f>IF(AND(J253=0,C253&gt;=設定シート!E$85,C253&lt;=設定シート!G$85),1,0)</f>
        <v>#REF!</v>
      </c>
    </row>
    <row r="254" spans="1:18" ht="15" customHeight="1" x14ac:dyDescent="0.15">
      <c r="B254" s="166">
        <v>2</v>
      </c>
      <c r="C254" s="166" t="e">
        <f>#REF!</f>
        <v>#REF!</v>
      </c>
      <c r="E254" s="166" t="e">
        <f>#REF!</f>
        <v>#REF!</v>
      </c>
      <c r="F254" s="166" t="e">
        <f>#REF!</f>
        <v>#REF!</v>
      </c>
      <c r="G254" s="251" t="str">
        <f>IF(ISERROR(VLOOKUP(E254,労務比率,#REF!,FALSE)),"",VLOOKUP(E254,労務比率,#REF!,FALSE))</f>
        <v/>
      </c>
      <c r="H254" s="251" t="str">
        <f>IF(ISERROR(VLOOKUP(E254,労務比率,#REF!+1,FALSE)),"",VLOOKUP(E254,労務比率,#REF!+1,FALSE))</f>
        <v/>
      </c>
      <c r="I254" s="166" t="e">
        <f>#REF!</f>
        <v>#REF!</v>
      </c>
      <c r="J254" s="166" t="e">
        <f>#REF!</f>
        <v>#REF!</v>
      </c>
      <c r="K254" s="166" t="e">
        <f>#REF!</f>
        <v>#REF!</v>
      </c>
      <c r="L254" s="276">
        <f t="shared" si="34"/>
        <v>0</v>
      </c>
      <c r="M254" s="251">
        <f t="shared" si="36"/>
        <v>0</v>
      </c>
      <c r="N254" s="280" t="e">
        <f t="shared" si="35"/>
        <v>#REF!</v>
      </c>
      <c r="O254" s="279" t="e">
        <f t="shared" si="33"/>
        <v>#REF!</v>
      </c>
      <c r="P254" s="280"/>
      <c r="Q254" s="280"/>
      <c r="R254" s="280" t="e">
        <f>IF(AND(J254=0,C254&gt;=設定シート!E$85,C254&lt;=設定シート!G$85),1,0)</f>
        <v>#REF!</v>
      </c>
    </row>
    <row r="255" spans="1:18" ht="15" customHeight="1" x14ac:dyDescent="0.15">
      <c r="B255" s="166">
        <v>3</v>
      </c>
      <c r="C255" s="166" t="e">
        <f>#REF!</f>
        <v>#REF!</v>
      </c>
      <c r="E255" s="166" t="e">
        <f>#REF!</f>
        <v>#REF!</v>
      </c>
      <c r="F255" s="166" t="e">
        <f>#REF!</f>
        <v>#REF!</v>
      </c>
      <c r="G255" s="251" t="str">
        <f>IF(ISERROR(VLOOKUP(E255,労務比率,#REF!,FALSE)),"",VLOOKUP(E255,労務比率,#REF!,FALSE))</f>
        <v/>
      </c>
      <c r="H255" s="251" t="str">
        <f>IF(ISERROR(VLOOKUP(E255,労務比率,#REF!+1,FALSE)),"",VLOOKUP(E255,労務比率,#REF!+1,FALSE))</f>
        <v/>
      </c>
      <c r="I255" s="166" t="e">
        <f>#REF!</f>
        <v>#REF!</v>
      </c>
      <c r="J255" s="166" t="e">
        <f>#REF!</f>
        <v>#REF!</v>
      </c>
      <c r="K255" s="166" t="e">
        <f>#REF!</f>
        <v>#REF!</v>
      </c>
      <c r="L255" s="276">
        <f t="shared" si="34"/>
        <v>0</v>
      </c>
      <c r="M255" s="251">
        <f t="shared" si="36"/>
        <v>0</v>
      </c>
      <c r="N255" s="280" t="e">
        <f t="shared" si="35"/>
        <v>#REF!</v>
      </c>
      <c r="O255" s="279" t="e">
        <f t="shared" si="33"/>
        <v>#REF!</v>
      </c>
      <c r="P255" s="280"/>
      <c r="Q255" s="280"/>
      <c r="R255" s="280" t="e">
        <f>IF(AND(J255=0,C255&gt;=設定シート!E$85,C255&lt;=設定シート!G$85),1,0)</f>
        <v>#REF!</v>
      </c>
    </row>
    <row r="256" spans="1:18" ht="15" customHeight="1" x14ac:dyDescent="0.15">
      <c r="B256" s="166">
        <v>4</v>
      </c>
      <c r="C256" s="166" t="e">
        <f>#REF!</f>
        <v>#REF!</v>
      </c>
      <c r="E256" s="166" t="e">
        <f>#REF!</f>
        <v>#REF!</v>
      </c>
      <c r="F256" s="166" t="e">
        <f>#REF!</f>
        <v>#REF!</v>
      </c>
      <c r="G256" s="251" t="str">
        <f>IF(ISERROR(VLOOKUP(E256,労務比率,#REF!,FALSE)),"",VLOOKUP(E256,労務比率,#REF!,FALSE))</f>
        <v/>
      </c>
      <c r="H256" s="251" t="str">
        <f>IF(ISERROR(VLOOKUP(E256,労務比率,#REF!+1,FALSE)),"",VLOOKUP(E256,労務比率,#REF!+1,FALSE))</f>
        <v/>
      </c>
      <c r="I256" s="166" t="e">
        <f>#REF!</f>
        <v>#REF!</v>
      </c>
      <c r="J256" s="166" t="e">
        <f>#REF!</f>
        <v>#REF!</v>
      </c>
      <c r="K256" s="166" t="e">
        <f>#REF!</f>
        <v>#REF!</v>
      </c>
      <c r="L256" s="276">
        <f t="shared" si="34"/>
        <v>0</v>
      </c>
      <c r="M256" s="251">
        <f t="shared" si="36"/>
        <v>0</v>
      </c>
      <c r="N256" s="280" t="e">
        <f t="shared" si="35"/>
        <v>#REF!</v>
      </c>
      <c r="O256" s="279" t="e">
        <f t="shared" si="33"/>
        <v>#REF!</v>
      </c>
      <c r="P256" s="280"/>
      <c r="Q256" s="280"/>
      <c r="R256" s="280" t="e">
        <f>IF(AND(J256=0,C256&gt;=設定シート!E$85,C256&lt;=設定シート!G$85),1,0)</f>
        <v>#REF!</v>
      </c>
    </row>
    <row r="257" spans="1:18" ht="15" customHeight="1" x14ac:dyDescent="0.15">
      <c r="B257" s="166">
        <v>5</v>
      </c>
      <c r="C257" s="166" t="e">
        <f>#REF!</f>
        <v>#REF!</v>
      </c>
      <c r="E257" s="166" t="e">
        <f>#REF!</f>
        <v>#REF!</v>
      </c>
      <c r="F257" s="166" t="e">
        <f>#REF!</f>
        <v>#REF!</v>
      </c>
      <c r="G257" s="251" t="str">
        <f>IF(ISERROR(VLOOKUP(E257,労務比率,#REF!,FALSE)),"",VLOOKUP(E257,労務比率,#REF!,FALSE))</f>
        <v/>
      </c>
      <c r="H257" s="251" t="str">
        <f>IF(ISERROR(VLOOKUP(E257,労務比率,#REF!+1,FALSE)),"",VLOOKUP(E257,労務比率,#REF!+1,FALSE))</f>
        <v/>
      </c>
      <c r="I257" s="166" t="e">
        <f>#REF!</f>
        <v>#REF!</v>
      </c>
      <c r="J257" s="166" t="e">
        <f>#REF!</f>
        <v>#REF!</v>
      </c>
      <c r="K257" s="166" t="e">
        <f>#REF!</f>
        <v>#REF!</v>
      </c>
      <c r="L257" s="276">
        <f t="shared" si="34"/>
        <v>0</v>
      </c>
      <c r="M257" s="251">
        <f t="shared" si="36"/>
        <v>0</v>
      </c>
      <c r="N257" s="280" t="e">
        <f t="shared" si="35"/>
        <v>#REF!</v>
      </c>
      <c r="O257" s="279" t="e">
        <f t="shared" si="33"/>
        <v>#REF!</v>
      </c>
      <c r="P257" s="280"/>
      <c r="Q257" s="280"/>
      <c r="R257" s="280" t="e">
        <f>IF(AND(J257=0,C257&gt;=設定シート!E$85,C257&lt;=設定シート!G$85),1,0)</f>
        <v>#REF!</v>
      </c>
    </row>
    <row r="258" spans="1:18" ht="15" customHeight="1" x14ac:dyDescent="0.15">
      <c r="B258" s="166">
        <v>6</v>
      </c>
      <c r="C258" s="166" t="e">
        <f>#REF!</f>
        <v>#REF!</v>
      </c>
      <c r="E258" s="166" t="e">
        <f>#REF!</f>
        <v>#REF!</v>
      </c>
      <c r="F258" s="166" t="e">
        <f>#REF!</f>
        <v>#REF!</v>
      </c>
      <c r="G258" s="251" t="str">
        <f>IF(ISERROR(VLOOKUP(E258,労務比率,#REF!,FALSE)),"",VLOOKUP(E258,労務比率,#REF!,FALSE))</f>
        <v/>
      </c>
      <c r="H258" s="251" t="str">
        <f>IF(ISERROR(VLOOKUP(E258,労務比率,#REF!+1,FALSE)),"",VLOOKUP(E258,労務比率,#REF!+1,FALSE))</f>
        <v/>
      </c>
      <c r="I258" s="166" t="e">
        <f>#REF!</f>
        <v>#REF!</v>
      </c>
      <c r="J258" s="166" t="e">
        <f>#REF!</f>
        <v>#REF!</v>
      </c>
      <c r="K258" s="166" t="e">
        <f>#REF!</f>
        <v>#REF!</v>
      </c>
      <c r="L258" s="276">
        <f t="shared" si="34"/>
        <v>0</v>
      </c>
      <c r="M258" s="251">
        <f t="shared" si="36"/>
        <v>0</v>
      </c>
      <c r="N258" s="280" t="e">
        <f t="shared" si="35"/>
        <v>#REF!</v>
      </c>
      <c r="O258" s="279" t="e">
        <f t="shared" si="33"/>
        <v>#REF!</v>
      </c>
      <c r="P258" s="280"/>
      <c r="Q258" s="280"/>
      <c r="R258" s="280" t="e">
        <f>IF(AND(J258=0,C258&gt;=設定シート!E$85,C258&lt;=設定シート!G$85),1,0)</f>
        <v>#REF!</v>
      </c>
    </row>
    <row r="259" spans="1:18" ht="15" customHeight="1" x14ac:dyDescent="0.15">
      <c r="B259" s="166">
        <v>7</v>
      </c>
      <c r="C259" s="166" t="e">
        <f>#REF!</f>
        <v>#REF!</v>
      </c>
      <c r="E259" s="166" t="e">
        <f>#REF!</f>
        <v>#REF!</v>
      </c>
      <c r="F259" s="166" t="e">
        <f>#REF!</f>
        <v>#REF!</v>
      </c>
      <c r="G259" s="251" t="str">
        <f>IF(ISERROR(VLOOKUP(E259,労務比率,#REF!,FALSE)),"",VLOOKUP(E259,労務比率,#REF!,FALSE))</f>
        <v/>
      </c>
      <c r="H259" s="251" t="str">
        <f>IF(ISERROR(VLOOKUP(E259,労務比率,#REF!+1,FALSE)),"",VLOOKUP(E259,労務比率,#REF!+1,FALSE))</f>
        <v/>
      </c>
      <c r="I259" s="166" t="e">
        <f>#REF!</f>
        <v>#REF!</v>
      </c>
      <c r="J259" s="166" t="e">
        <f>#REF!</f>
        <v>#REF!</v>
      </c>
      <c r="K259" s="166" t="e">
        <f>#REF!</f>
        <v>#REF!</v>
      </c>
      <c r="L259" s="276">
        <f t="shared" si="34"/>
        <v>0</v>
      </c>
      <c r="M259" s="251">
        <f t="shared" si="36"/>
        <v>0</v>
      </c>
      <c r="N259" s="280" t="e">
        <f t="shared" si="35"/>
        <v>#REF!</v>
      </c>
      <c r="O259" s="279" t="e">
        <f t="shared" si="33"/>
        <v>#REF!</v>
      </c>
      <c r="P259" s="280"/>
      <c r="Q259" s="280"/>
      <c r="R259" s="280" t="e">
        <f>IF(AND(J259=0,C259&gt;=設定シート!E$85,C259&lt;=設定シート!G$85),1,0)</f>
        <v>#REF!</v>
      </c>
    </row>
    <row r="260" spans="1:18" ht="15" customHeight="1" x14ac:dyDescent="0.15">
      <c r="B260" s="166">
        <v>8</v>
      </c>
      <c r="C260" s="166" t="e">
        <f>#REF!</f>
        <v>#REF!</v>
      </c>
      <c r="E260" s="166" t="e">
        <f>#REF!</f>
        <v>#REF!</v>
      </c>
      <c r="F260" s="166" t="e">
        <f>#REF!</f>
        <v>#REF!</v>
      </c>
      <c r="G260" s="251" t="str">
        <f>IF(ISERROR(VLOOKUP(E260,労務比率,#REF!,FALSE)),"",VLOOKUP(E260,労務比率,#REF!,FALSE))</f>
        <v/>
      </c>
      <c r="H260" s="251" t="str">
        <f>IF(ISERROR(VLOOKUP(E260,労務比率,#REF!+1,FALSE)),"",VLOOKUP(E260,労務比率,#REF!+1,FALSE))</f>
        <v/>
      </c>
      <c r="I260" s="166" t="e">
        <f>#REF!</f>
        <v>#REF!</v>
      </c>
      <c r="J260" s="166" t="e">
        <f>#REF!</f>
        <v>#REF!</v>
      </c>
      <c r="K260" s="166" t="e">
        <f>#REF!</f>
        <v>#REF!</v>
      </c>
      <c r="L260" s="276">
        <f t="shared" si="34"/>
        <v>0</v>
      </c>
      <c r="M260" s="251">
        <f t="shared" si="36"/>
        <v>0</v>
      </c>
      <c r="N260" s="280" t="e">
        <f t="shared" si="35"/>
        <v>#REF!</v>
      </c>
      <c r="O260" s="279" t="e">
        <f t="shared" si="33"/>
        <v>#REF!</v>
      </c>
      <c r="P260" s="280"/>
      <c r="Q260" s="280"/>
      <c r="R260" s="280" t="e">
        <f>IF(AND(J260=0,C260&gt;=設定シート!E$85,C260&lt;=設定シート!G$85),1,0)</f>
        <v>#REF!</v>
      </c>
    </row>
    <row r="261" spans="1:18" ht="15" customHeight="1" x14ac:dyDescent="0.15">
      <c r="B261" s="166">
        <v>9</v>
      </c>
      <c r="C261" s="166" t="e">
        <f>#REF!</f>
        <v>#REF!</v>
      </c>
      <c r="E261" s="166" t="e">
        <f>#REF!</f>
        <v>#REF!</v>
      </c>
      <c r="F261" s="166" t="e">
        <f>#REF!</f>
        <v>#REF!</v>
      </c>
      <c r="G261" s="251" t="str">
        <f>IF(ISERROR(VLOOKUP(E261,労務比率,#REF!,FALSE)),"",VLOOKUP(E261,労務比率,#REF!,FALSE))</f>
        <v/>
      </c>
      <c r="H261" s="251" t="str">
        <f>IF(ISERROR(VLOOKUP(E261,労務比率,#REF!+1,FALSE)),"",VLOOKUP(E261,労務比率,#REF!+1,FALSE))</f>
        <v/>
      </c>
      <c r="I261" s="166" t="e">
        <f>#REF!</f>
        <v>#REF!</v>
      </c>
      <c r="J261" s="166" t="e">
        <f>#REF!</f>
        <v>#REF!</v>
      </c>
      <c r="K261" s="166" t="e">
        <f>#REF!</f>
        <v>#REF!</v>
      </c>
      <c r="L261" s="276">
        <f t="shared" si="34"/>
        <v>0</v>
      </c>
      <c r="M261" s="251">
        <f t="shared" si="36"/>
        <v>0</v>
      </c>
      <c r="N261" s="280" t="e">
        <f t="shared" si="35"/>
        <v>#REF!</v>
      </c>
      <c r="O261" s="279" t="e">
        <f t="shared" si="33"/>
        <v>#REF!</v>
      </c>
      <c r="P261" s="280"/>
      <c r="Q261" s="280"/>
      <c r="R261" s="280" t="e">
        <f>IF(AND(J261=0,C261&gt;=設定シート!E$85,C261&lt;=設定シート!G$85),1,0)</f>
        <v>#REF!</v>
      </c>
    </row>
    <row r="262" spans="1:18" ht="15" customHeight="1" x14ac:dyDescent="0.15">
      <c r="A262" s="166">
        <v>25</v>
      </c>
      <c r="B262" s="166">
        <v>1</v>
      </c>
      <c r="C262" s="166" t="e">
        <f>#REF!</f>
        <v>#REF!</v>
      </c>
      <c r="E262" s="166" t="e">
        <f>#REF!</f>
        <v>#REF!</v>
      </c>
      <c r="F262" s="166" t="e">
        <f>#REF!</f>
        <v>#REF!</v>
      </c>
      <c r="G262" s="251" t="str">
        <f>IF(ISERROR(VLOOKUP(E262,労務比率,#REF!,FALSE)),"",VLOOKUP(E262,労務比率,#REF!,FALSE))</f>
        <v/>
      </c>
      <c r="H262" s="251" t="str">
        <f>IF(ISERROR(VLOOKUP(E262,労務比率,#REF!+1,FALSE)),"",VLOOKUP(E262,労務比率,#REF!+1,FALSE))</f>
        <v/>
      </c>
      <c r="I262" s="166" t="e">
        <f>#REF!</f>
        <v>#REF!</v>
      </c>
      <c r="J262" s="166" t="e">
        <f>#REF!</f>
        <v>#REF!</v>
      </c>
      <c r="K262" s="166" t="e">
        <f>#REF!</f>
        <v>#REF!</v>
      </c>
      <c r="L262" s="276">
        <f t="shared" si="34"/>
        <v>0</v>
      </c>
      <c r="M262" s="251">
        <f t="shared" si="36"/>
        <v>0</v>
      </c>
      <c r="N262" s="280" t="e">
        <f t="shared" si="35"/>
        <v>#REF!</v>
      </c>
      <c r="O262" s="279" t="e">
        <f t="shared" si="33"/>
        <v>#REF!</v>
      </c>
      <c r="P262" s="280">
        <f>INT(SUMIF(O262:O270,0,I262:I270)*105/108)</f>
        <v>0</v>
      </c>
      <c r="Q262" s="283">
        <f>INT(P262*IF(COUNTIF(R262:R270,1)=0,0,SUMIF(R262:R270,1,G262:G270)/COUNTIF(R262:R270,1))/100)</f>
        <v>0</v>
      </c>
      <c r="R262" s="280" t="e">
        <f>IF(AND(J262=0,C262&gt;=設定シート!E$85,C262&lt;=設定シート!G$85),1,0)</f>
        <v>#REF!</v>
      </c>
    </row>
    <row r="263" spans="1:18" ht="15" customHeight="1" x14ac:dyDescent="0.15">
      <c r="B263" s="166">
        <v>2</v>
      </c>
      <c r="C263" s="166" t="e">
        <f>#REF!</f>
        <v>#REF!</v>
      </c>
      <c r="E263" s="166" t="e">
        <f>#REF!</f>
        <v>#REF!</v>
      </c>
      <c r="F263" s="166" t="e">
        <f>#REF!</f>
        <v>#REF!</v>
      </c>
      <c r="G263" s="251" t="str">
        <f>IF(ISERROR(VLOOKUP(E263,労務比率,#REF!,FALSE)),"",VLOOKUP(E263,労務比率,#REF!,FALSE))</f>
        <v/>
      </c>
      <c r="H263" s="251" t="str">
        <f>IF(ISERROR(VLOOKUP(E263,労務比率,#REF!+1,FALSE)),"",VLOOKUP(E263,労務比率,#REF!+1,FALSE))</f>
        <v/>
      </c>
      <c r="I263" s="166" t="e">
        <f>#REF!</f>
        <v>#REF!</v>
      </c>
      <c r="J263" s="166" t="e">
        <f>#REF!</f>
        <v>#REF!</v>
      </c>
      <c r="K263" s="166" t="e">
        <f>#REF!</f>
        <v>#REF!</v>
      </c>
      <c r="L263" s="276">
        <f t="shared" si="34"/>
        <v>0</v>
      </c>
      <c r="M263" s="251">
        <f t="shared" si="36"/>
        <v>0</v>
      </c>
      <c r="N263" s="280" t="e">
        <f t="shared" si="35"/>
        <v>#REF!</v>
      </c>
      <c r="O263" s="279" t="e">
        <f t="shared" si="33"/>
        <v>#REF!</v>
      </c>
      <c r="P263" s="280"/>
      <c r="Q263" s="280"/>
      <c r="R263" s="280" t="e">
        <f>IF(AND(J263=0,C263&gt;=設定シート!E$85,C263&lt;=設定シート!G$85),1,0)</f>
        <v>#REF!</v>
      </c>
    </row>
    <row r="264" spans="1:18" ht="15" customHeight="1" x14ac:dyDescent="0.15">
      <c r="B264" s="166">
        <v>3</v>
      </c>
      <c r="C264" s="166" t="e">
        <f>#REF!</f>
        <v>#REF!</v>
      </c>
      <c r="E264" s="166" t="e">
        <f>#REF!</f>
        <v>#REF!</v>
      </c>
      <c r="F264" s="166" t="e">
        <f>#REF!</f>
        <v>#REF!</v>
      </c>
      <c r="G264" s="251" t="str">
        <f>IF(ISERROR(VLOOKUP(E264,労務比率,#REF!,FALSE)),"",VLOOKUP(E264,労務比率,#REF!,FALSE))</f>
        <v/>
      </c>
      <c r="H264" s="251" t="str">
        <f>IF(ISERROR(VLOOKUP(E264,労務比率,#REF!+1,FALSE)),"",VLOOKUP(E264,労務比率,#REF!+1,FALSE))</f>
        <v/>
      </c>
      <c r="I264" s="166" t="e">
        <f>#REF!</f>
        <v>#REF!</v>
      </c>
      <c r="J264" s="166" t="e">
        <f>#REF!</f>
        <v>#REF!</v>
      </c>
      <c r="K264" s="166" t="e">
        <f>#REF!</f>
        <v>#REF!</v>
      </c>
      <c r="L264" s="276">
        <f t="shared" si="34"/>
        <v>0</v>
      </c>
      <c r="M264" s="251">
        <f t="shared" si="36"/>
        <v>0</v>
      </c>
      <c r="N264" s="280" t="e">
        <f t="shared" si="35"/>
        <v>#REF!</v>
      </c>
      <c r="O264" s="279" t="e">
        <f t="shared" si="33"/>
        <v>#REF!</v>
      </c>
      <c r="P264" s="280"/>
      <c r="Q264" s="280"/>
      <c r="R264" s="280" t="e">
        <f>IF(AND(J264=0,C264&gt;=設定シート!E$85,C264&lt;=設定シート!G$85),1,0)</f>
        <v>#REF!</v>
      </c>
    </row>
    <row r="265" spans="1:18" ht="15" customHeight="1" x14ac:dyDescent="0.15">
      <c r="B265" s="166">
        <v>4</v>
      </c>
      <c r="C265" s="166" t="e">
        <f>#REF!</f>
        <v>#REF!</v>
      </c>
      <c r="E265" s="166" t="e">
        <f>#REF!</f>
        <v>#REF!</v>
      </c>
      <c r="F265" s="166" t="e">
        <f>#REF!</f>
        <v>#REF!</v>
      </c>
      <c r="G265" s="251" t="str">
        <f>IF(ISERROR(VLOOKUP(E265,労務比率,#REF!,FALSE)),"",VLOOKUP(E265,労務比率,#REF!,FALSE))</f>
        <v/>
      </c>
      <c r="H265" s="251" t="str">
        <f>IF(ISERROR(VLOOKUP(E265,労務比率,#REF!+1,FALSE)),"",VLOOKUP(E265,労務比率,#REF!+1,FALSE))</f>
        <v/>
      </c>
      <c r="I265" s="166" t="e">
        <f>#REF!</f>
        <v>#REF!</v>
      </c>
      <c r="J265" s="166" t="e">
        <f>#REF!</f>
        <v>#REF!</v>
      </c>
      <c r="K265" s="166" t="e">
        <f>#REF!</f>
        <v>#REF!</v>
      </c>
      <c r="L265" s="276">
        <f t="shared" si="34"/>
        <v>0</v>
      </c>
      <c r="M265" s="251">
        <f t="shared" si="36"/>
        <v>0</v>
      </c>
      <c r="N265" s="280" t="e">
        <f t="shared" si="35"/>
        <v>#REF!</v>
      </c>
      <c r="O265" s="279" t="e">
        <f t="shared" si="33"/>
        <v>#REF!</v>
      </c>
      <c r="P265" s="280"/>
      <c r="Q265" s="280"/>
      <c r="R265" s="280" t="e">
        <f>IF(AND(J265=0,C265&gt;=設定シート!E$85,C265&lt;=設定シート!G$85),1,0)</f>
        <v>#REF!</v>
      </c>
    </row>
    <row r="266" spans="1:18" ht="15" customHeight="1" x14ac:dyDescent="0.15">
      <c r="B266" s="166">
        <v>5</v>
      </c>
      <c r="C266" s="166" t="e">
        <f>#REF!</f>
        <v>#REF!</v>
      </c>
      <c r="E266" s="166" t="e">
        <f>#REF!</f>
        <v>#REF!</v>
      </c>
      <c r="F266" s="166" t="e">
        <f>#REF!</f>
        <v>#REF!</v>
      </c>
      <c r="G266" s="251" t="str">
        <f>IF(ISERROR(VLOOKUP(E266,労務比率,#REF!,FALSE)),"",VLOOKUP(E266,労務比率,#REF!,FALSE))</f>
        <v/>
      </c>
      <c r="H266" s="251" t="str">
        <f>IF(ISERROR(VLOOKUP(E266,労務比率,#REF!+1,FALSE)),"",VLOOKUP(E266,労務比率,#REF!+1,FALSE))</f>
        <v/>
      </c>
      <c r="I266" s="166" t="e">
        <f>#REF!</f>
        <v>#REF!</v>
      </c>
      <c r="J266" s="166" t="e">
        <f>#REF!</f>
        <v>#REF!</v>
      </c>
      <c r="K266" s="166" t="e">
        <f>#REF!</f>
        <v>#REF!</v>
      </c>
      <c r="L266" s="276">
        <f t="shared" si="34"/>
        <v>0</v>
      </c>
      <c r="M266" s="251">
        <f t="shared" si="36"/>
        <v>0</v>
      </c>
      <c r="N266" s="280" t="e">
        <f t="shared" si="35"/>
        <v>#REF!</v>
      </c>
      <c r="O266" s="279" t="e">
        <f t="shared" si="33"/>
        <v>#REF!</v>
      </c>
      <c r="P266" s="280"/>
      <c r="Q266" s="280"/>
      <c r="R266" s="280" t="e">
        <f>IF(AND(J266=0,C266&gt;=設定シート!E$85,C266&lt;=設定シート!G$85),1,0)</f>
        <v>#REF!</v>
      </c>
    </row>
    <row r="267" spans="1:18" ht="15" customHeight="1" x14ac:dyDescent="0.15">
      <c r="B267" s="166">
        <v>6</v>
      </c>
      <c r="C267" s="166" t="e">
        <f>#REF!</f>
        <v>#REF!</v>
      </c>
      <c r="E267" s="166" t="e">
        <f>#REF!</f>
        <v>#REF!</v>
      </c>
      <c r="F267" s="166" t="e">
        <f>#REF!</f>
        <v>#REF!</v>
      </c>
      <c r="G267" s="251" t="str">
        <f>IF(ISERROR(VLOOKUP(E267,労務比率,#REF!,FALSE)),"",VLOOKUP(E267,労務比率,#REF!,FALSE))</f>
        <v/>
      </c>
      <c r="H267" s="251" t="str">
        <f>IF(ISERROR(VLOOKUP(E267,労務比率,#REF!+1,FALSE)),"",VLOOKUP(E267,労務比率,#REF!+1,FALSE))</f>
        <v/>
      </c>
      <c r="I267" s="166" t="e">
        <f>#REF!</f>
        <v>#REF!</v>
      </c>
      <c r="J267" s="166" t="e">
        <f>#REF!</f>
        <v>#REF!</v>
      </c>
      <c r="K267" s="166" t="e">
        <f>#REF!</f>
        <v>#REF!</v>
      </c>
      <c r="L267" s="276">
        <f t="shared" si="34"/>
        <v>0</v>
      </c>
      <c r="M267" s="251">
        <f t="shared" si="36"/>
        <v>0</v>
      </c>
      <c r="N267" s="280" t="e">
        <f t="shared" si="35"/>
        <v>#REF!</v>
      </c>
      <c r="O267" s="279" t="e">
        <f t="shared" si="33"/>
        <v>#REF!</v>
      </c>
      <c r="P267" s="280"/>
      <c r="Q267" s="280"/>
      <c r="R267" s="280" t="e">
        <f>IF(AND(J267=0,C267&gt;=設定シート!E$85,C267&lt;=設定シート!G$85),1,0)</f>
        <v>#REF!</v>
      </c>
    </row>
    <row r="268" spans="1:18" ht="15" customHeight="1" x14ac:dyDescent="0.15">
      <c r="B268" s="166">
        <v>7</v>
      </c>
      <c r="C268" s="166" t="e">
        <f>#REF!</f>
        <v>#REF!</v>
      </c>
      <c r="E268" s="166" t="e">
        <f>#REF!</f>
        <v>#REF!</v>
      </c>
      <c r="F268" s="166" t="e">
        <f>#REF!</f>
        <v>#REF!</v>
      </c>
      <c r="G268" s="251" t="str">
        <f>IF(ISERROR(VLOOKUP(E268,労務比率,#REF!,FALSE)),"",VLOOKUP(E268,労務比率,#REF!,FALSE))</f>
        <v/>
      </c>
      <c r="H268" s="251" t="str">
        <f>IF(ISERROR(VLOOKUP(E268,労務比率,#REF!+1,FALSE)),"",VLOOKUP(E268,労務比率,#REF!+1,FALSE))</f>
        <v/>
      </c>
      <c r="I268" s="166" t="e">
        <f>#REF!</f>
        <v>#REF!</v>
      </c>
      <c r="J268" s="166" t="e">
        <f>#REF!</f>
        <v>#REF!</v>
      </c>
      <c r="K268" s="166" t="e">
        <f>#REF!</f>
        <v>#REF!</v>
      </c>
      <c r="L268" s="276">
        <f t="shared" si="34"/>
        <v>0</v>
      </c>
      <c r="M268" s="251">
        <f t="shared" si="36"/>
        <v>0</v>
      </c>
      <c r="N268" s="280" t="e">
        <f t="shared" si="35"/>
        <v>#REF!</v>
      </c>
      <c r="O268" s="279" t="e">
        <f t="shared" si="33"/>
        <v>#REF!</v>
      </c>
      <c r="P268" s="280"/>
      <c r="Q268" s="280"/>
      <c r="R268" s="280" t="e">
        <f>IF(AND(J268=0,C268&gt;=設定シート!E$85,C268&lt;=設定シート!G$85),1,0)</f>
        <v>#REF!</v>
      </c>
    </row>
    <row r="269" spans="1:18" ht="15" customHeight="1" x14ac:dyDescent="0.15">
      <c r="B269" s="166">
        <v>8</v>
      </c>
      <c r="C269" s="166" t="e">
        <f>#REF!</f>
        <v>#REF!</v>
      </c>
      <c r="E269" s="166" t="e">
        <f>#REF!</f>
        <v>#REF!</v>
      </c>
      <c r="F269" s="166" t="e">
        <f>#REF!</f>
        <v>#REF!</v>
      </c>
      <c r="G269" s="251" t="str">
        <f>IF(ISERROR(VLOOKUP(E269,労務比率,#REF!,FALSE)),"",VLOOKUP(E269,労務比率,#REF!,FALSE))</f>
        <v/>
      </c>
      <c r="H269" s="251" t="str">
        <f>IF(ISERROR(VLOOKUP(E269,労務比率,#REF!+1,FALSE)),"",VLOOKUP(E269,労務比率,#REF!+1,FALSE))</f>
        <v/>
      </c>
      <c r="I269" s="166" t="e">
        <f>#REF!</f>
        <v>#REF!</v>
      </c>
      <c r="J269" s="166" t="e">
        <f>#REF!</f>
        <v>#REF!</v>
      </c>
      <c r="K269" s="166" t="e">
        <f>#REF!</f>
        <v>#REF!</v>
      </c>
      <c r="L269" s="276">
        <f t="shared" si="34"/>
        <v>0</v>
      </c>
      <c r="M269" s="251">
        <f t="shared" si="36"/>
        <v>0</v>
      </c>
      <c r="N269" s="280" t="e">
        <f t="shared" si="35"/>
        <v>#REF!</v>
      </c>
      <c r="O269" s="279" t="e">
        <f t="shared" si="33"/>
        <v>#REF!</v>
      </c>
      <c r="P269" s="280"/>
      <c r="Q269" s="280"/>
      <c r="R269" s="280" t="e">
        <f>IF(AND(J269=0,C269&gt;=設定シート!E$85,C269&lt;=設定シート!G$85),1,0)</f>
        <v>#REF!</v>
      </c>
    </row>
    <row r="270" spans="1:18" ht="15" customHeight="1" x14ac:dyDescent="0.15">
      <c r="B270" s="166">
        <v>9</v>
      </c>
      <c r="C270" s="166" t="e">
        <f>#REF!</f>
        <v>#REF!</v>
      </c>
      <c r="E270" s="166" t="e">
        <f>#REF!</f>
        <v>#REF!</v>
      </c>
      <c r="F270" s="166" t="e">
        <f>#REF!</f>
        <v>#REF!</v>
      </c>
      <c r="G270" s="251" t="str">
        <f>IF(ISERROR(VLOOKUP(E270,労務比率,#REF!,FALSE)),"",VLOOKUP(E270,労務比率,#REF!,FALSE))</f>
        <v/>
      </c>
      <c r="H270" s="251" t="str">
        <f>IF(ISERROR(VLOOKUP(E270,労務比率,#REF!+1,FALSE)),"",VLOOKUP(E270,労務比率,#REF!+1,FALSE))</f>
        <v/>
      </c>
      <c r="I270" s="166" t="e">
        <f>#REF!</f>
        <v>#REF!</v>
      </c>
      <c r="J270" s="166" t="e">
        <f>#REF!</f>
        <v>#REF!</v>
      </c>
      <c r="K270" s="166" t="e">
        <f>#REF!</f>
        <v>#REF!</v>
      </c>
      <c r="L270" s="276">
        <f t="shared" si="34"/>
        <v>0</v>
      </c>
      <c r="M270" s="251">
        <f t="shared" si="36"/>
        <v>0</v>
      </c>
      <c r="N270" s="280" t="e">
        <f t="shared" si="35"/>
        <v>#REF!</v>
      </c>
      <c r="O270" s="279" t="e">
        <f t="shared" si="33"/>
        <v>#REF!</v>
      </c>
      <c r="P270" s="280"/>
      <c r="Q270" s="280"/>
      <c r="R270" s="280" t="e">
        <f>IF(AND(J270=0,C270&gt;=設定シート!E$85,C270&lt;=設定シート!G$85),1,0)</f>
        <v>#REF!</v>
      </c>
    </row>
    <row r="271" spans="1:18" ht="15" customHeight="1" x14ac:dyDescent="0.15">
      <c r="A271" s="166">
        <v>26</v>
      </c>
      <c r="B271" s="166">
        <v>1</v>
      </c>
      <c r="C271" s="166" t="e">
        <f>#REF!</f>
        <v>#REF!</v>
      </c>
      <c r="E271" s="166" t="e">
        <f>#REF!</f>
        <v>#REF!</v>
      </c>
      <c r="F271" s="166" t="e">
        <f>#REF!</f>
        <v>#REF!</v>
      </c>
      <c r="G271" s="251" t="str">
        <f>IF(ISERROR(VLOOKUP(E271,労務比率,#REF!,FALSE)),"",VLOOKUP(E271,労務比率,#REF!,FALSE))</f>
        <v/>
      </c>
      <c r="H271" s="251" t="str">
        <f>IF(ISERROR(VLOOKUP(E271,労務比率,#REF!+1,FALSE)),"",VLOOKUP(E271,労務比率,#REF!+1,FALSE))</f>
        <v/>
      </c>
      <c r="I271" s="166" t="e">
        <f>#REF!</f>
        <v>#REF!</v>
      </c>
      <c r="J271" s="166" t="e">
        <f>#REF!</f>
        <v>#REF!</v>
      </c>
      <c r="K271" s="166" t="e">
        <f>#REF!</f>
        <v>#REF!</v>
      </c>
      <c r="L271" s="276">
        <f t="shared" si="34"/>
        <v>0</v>
      </c>
      <c r="M271" s="251">
        <f t="shared" si="36"/>
        <v>0</v>
      </c>
      <c r="N271" s="280" t="e">
        <f t="shared" si="35"/>
        <v>#REF!</v>
      </c>
      <c r="O271" s="279" t="e">
        <f t="shared" si="33"/>
        <v>#REF!</v>
      </c>
      <c r="P271" s="280">
        <f>INT(SUMIF(O271:O279,0,I271:I279)*105/108)</f>
        <v>0</v>
      </c>
      <c r="Q271" s="283">
        <f>INT(P271*IF(COUNTIF(R271:R279,1)=0,0,SUMIF(R271:R279,1,G271:G279)/COUNTIF(R271:R279,1))/100)</f>
        <v>0</v>
      </c>
      <c r="R271" s="280" t="e">
        <f>IF(AND(J271=0,C271&gt;=設定シート!E$85,C271&lt;=設定シート!G$85),1,0)</f>
        <v>#REF!</v>
      </c>
    </row>
    <row r="272" spans="1:18" ht="15" customHeight="1" x14ac:dyDescent="0.15">
      <c r="B272" s="166">
        <v>2</v>
      </c>
      <c r="C272" s="166" t="e">
        <f>#REF!</f>
        <v>#REF!</v>
      </c>
      <c r="E272" s="166" t="e">
        <f>#REF!</f>
        <v>#REF!</v>
      </c>
      <c r="F272" s="166" t="e">
        <f>#REF!</f>
        <v>#REF!</v>
      </c>
      <c r="G272" s="251" t="str">
        <f>IF(ISERROR(VLOOKUP(E272,労務比率,#REF!,FALSE)),"",VLOOKUP(E272,労務比率,#REF!,FALSE))</f>
        <v/>
      </c>
      <c r="H272" s="251" t="str">
        <f>IF(ISERROR(VLOOKUP(E272,労務比率,#REF!+1,FALSE)),"",VLOOKUP(E272,労務比率,#REF!+1,FALSE))</f>
        <v/>
      </c>
      <c r="I272" s="166" t="e">
        <f>#REF!</f>
        <v>#REF!</v>
      </c>
      <c r="J272" s="166" t="e">
        <f>#REF!</f>
        <v>#REF!</v>
      </c>
      <c r="K272" s="166" t="e">
        <f>#REF!</f>
        <v>#REF!</v>
      </c>
      <c r="L272" s="276">
        <f t="shared" si="34"/>
        <v>0</v>
      </c>
      <c r="M272" s="251">
        <f t="shared" si="36"/>
        <v>0</v>
      </c>
      <c r="N272" s="280" t="e">
        <f t="shared" si="35"/>
        <v>#REF!</v>
      </c>
      <c r="O272" s="279" t="e">
        <f t="shared" si="33"/>
        <v>#REF!</v>
      </c>
      <c r="P272" s="280"/>
      <c r="Q272" s="280"/>
      <c r="R272" s="280" t="e">
        <f>IF(AND(J272=0,C272&gt;=設定シート!E$85,C272&lt;=設定シート!G$85),1,0)</f>
        <v>#REF!</v>
      </c>
    </row>
    <row r="273" spans="1:18" ht="15" customHeight="1" x14ac:dyDescent="0.15">
      <c r="B273" s="166">
        <v>3</v>
      </c>
      <c r="C273" s="166" t="e">
        <f>#REF!</f>
        <v>#REF!</v>
      </c>
      <c r="E273" s="166" t="e">
        <f>#REF!</f>
        <v>#REF!</v>
      </c>
      <c r="F273" s="166" t="e">
        <f>#REF!</f>
        <v>#REF!</v>
      </c>
      <c r="G273" s="251" t="str">
        <f>IF(ISERROR(VLOOKUP(E273,労務比率,#REF!,FALSE)),"",VLOOKUP(E273,労務比率,#REF!,FALSE))</f>
        <v/>
      </c>
      <c r="H273" s="251" t="str">
        <f>IF(ISERROR(VLOOKUP(E273,労務比率,#REF!+1,FALSE)),"",VLOOKUP(E273,労務比率,#REF!+1,FALSE))</f>
        <v/>
      </c>
      <c r="I273" s="166" t="e">
        <f>#REF!</f>
        <v>#REF!</v>
      </c>
      <c r="J273" s="166" t="e">
        <f>#REF!</f>
        <v>#REF!</v>
      </c>
      <c r="K273" s="166" t="e">
        <f>#REF!</f>
        <v>#REF!</v>
      </c>
      <c r="L273" s="276">
        <f t="shared" si="34"/>
        <v>0</v>
      </c>
      <c r="M273" s="251">
        <f t="shared" si="36"/>
        <v>0</v>
      </c>
      <c r="N273" s="280" t="e">
        <f t="shared" si="35"/>
        <v>#REF!</v>
      </c>
      <c r="O273" s="279" t="e">
        <f t="shared" si="33"/>
        <v>#REF!</v>
      </c>
      <c r="P273" s="280"/>
      <c r="Q273" s="280"/>
      <c r="R273" s="280" t="e">
        <f>IF(AND(J273=0,C273&gt;=設定シート!E$85,C273&lt;=設定シート!G$85),1,0)</f>
        <v>#REF!</v>
      </c>
    </row>
    <row r="274" spans="1:18" ht="15" customHeight="1" x14ac:dyDescent="0.15">
      <c r="B274" s="166">
        <v>4</v>
      </c>
      <c r="C274" s="166" t="e">
        <f>#REF!</f>
        <v>#REF!</v>
      </c>
      <c r="E274" s="166" t="e">
        <f>#REF!</f>
        <v>#REF!</v>
      </c>
      <c r="F274" s="166" t="e">
        <f>#REF!</f>
        <v>#REF!</v>
      </c>
      <c r="G274" s="251" t="str">
        <f>IF(ISERROR(VLOOKUP(E274,労務比率,#REF!,FALSE)),"",VLOOKUP(E274,労務比率,#REF!,FALSE))</f>
        <v/>
      </c>
      <c r="H274" s="251" t="str">
        <f>IF(ISERROR(VLOOKUP(E274,労務比率,#REF!+1,FALSE)),"",VLOOKUP(E274,労務比率,#REF!+1,FALSE))</f>
        <v/>
      </c>
      <c r="I274" s="166" t="e">
        <f>#REF!</f>
        <v>#REF!</v>
      </c>
      <c r="J274" s="166" t="e">
        <f>#REF!</f>
        <v>#REF!</v>
      </c>
      <c r="K274" s="166" t="e">
        <f>#REF!</f>
        <v>#REF!</v>
      </c>
      <c r="L274" s="276">
        <f t="shared" si="34"/>
        <v>0</v>
      </c>
      <c r="M274" s="251">
        <f t="shared" si="36"/>
        <v>0</v>
      </c>
      <c r="N274" s="280" t="e">
        <f t="shared" si="35"/>
        <v>#REF!</v>
      </c>
      <c r="O274" s="279" t="e">
        <f t="shared" si="33"/>
        <v>#REF!</v>
      </c>
      <c r="P274" s="280"/>
      <c r="Q274" s="280"/>
      <c r="R274" s="280" t="e">
        <f>IF(AND(J274=0,C274&gt;=設定シート!E$85,C274&lt;=設定シート!G$85),1,0)</f>
        <v>#REF!</v>
      </c>
    </row>
    <row r="275" spans="1:18" ht="15" customHeight="1" x14ac:dyDescent="0.15">
      <c r="B275" s="166">
        <v>5</v>
      </c>
      <c r="C275" s="166" t="e">
        <f>#REF!</f>
        <v>#REF!</v>
      </c>
      <c r="E275" s="166" t="e">
        <f>#REF!</f>
        <v>#REF!</v>
      </c>
      <c r="F275" s="166" t="e">
        <f>#REF!</f>
        <v>#REF!</v>
      </c>
      <c r="G275" s="251" t="str">
        <f>IF(ISERROR(VLOOKUP(E275,労務比率,#REF!,FALSE)),"",VLOOKUP(E275,労務比率,#REF!,FALSE))</f>
        <v/>
      </c>
      <c r="H275" s="251" t="str">
        <f>IF(ISERROR(VLOOKUP(E275,労務比率,#REF!+1,FALSE)),"",VLOOKUP(E275,労務比率,#REF!+1,FALSE))</f>
        <v/>
      </c>
      <c r="I275" s="166" t="e">
        <f>#REF!</f>
        <v>#REF!</v>
      </c>
      <c r="J275" s="166" t="e">
        <f>#REF!</f>
        <v>#REF!</v>
      </c>
      <c r="K275" s="166" t="e">
        <f>#REF!</f>
        <v>#REF!</v>
      </c>
      <c r="L275" s="276">
        <f t="shared" si="34"/>
        <v>0</v>
      </c>
      <c r="M275" s="251">
        <f t="shared" si="36"/>
        <v>0</v>
      </c>
      <c r="N275" s="280" t="e">
        <f t="shared" si="35"/>
        <v>#REF!</v>
      </c>
      <c r="O275" s="279" t="e">
        <f t="shared" si="33"/>
        <v>#REF!</v>
      </c>
      <c r="P275" s="280"/>
      <c r="Q275" s="280"/>
      <c r="R275" s="280" t="e">
        <f>IF(AND(J275=0,C275&gt;=設定シート!E$85,C275&lt;=設定シート!G$85),1,0)</f>
        <v>#REF!</v>
      </c>
    </row>
    <row r="276" spans="1:18" ht="15" customHeight="1" x14ac:dyDescent="0.15">
      <c r="B276" s="166">
        <v>6</v>
      </c>
      <c r="C276" s="166" t="e">
        <f>#REF!</f>
        <v>#REF!</v>
      </c>
      <c r="E276" s="166" t="e">
        <f>#REF!</f>
        <v>#REF!</v>
      </c>
      <c r="F276" s="166" t="e">
        <f>#REF!</f>
        <v>#REF!</v>
      </c>
      <c r="G276" s="251" t="str">
        <f>IF(ISERROR(VLOOKUP(E276,労務比率,#REF!,FALSE)),"",VLOOKUP(E276,労務比率,#REF!,FALSE))</f>
        <v/>
      </c>
      <c r="H276" s="251" t="str">
        <f>IF(ISERROR(VLOOKUP(E276,労務比率,#REF!+1,FALSE)),"",VLOOKUP(E276,労務比率,#REF!+1,FALSE))</f>
        <v/>
      </c>
      <c r="I276" s="166" t="e">
        <f>#REF!</f>
        <v>#REF!</v>
      </c>
      <c r="J276" s="166" t="e">
        <f>#REF!</f>
        <v>#REF!</v>
      </c>
      <c r="K276" s="166" t="e">
        <f>#REF!</f>
        <v>#REF!</v>
      </c>
      <c r="L276" s="276">
        <f t="shared" si="34"/>
        <v>0</v>
      </c>
      <c r="M276" s="251">
        <f t="shared" si="36"/>
        <v>0</v>
      </c>
      <c r="N276" s="280" t="e">
        <f t="shared" si="35"/>
        <v>#REF!</v>
      </c>
      <c r="O276" s="279" t="e">
        <f t="shared" si="33"/>
        <v>#REF!</v>
      </c>
      <c r="P276" s="280"/>
      <c r="Q276" s="280"/>
      <c r="R276" s="280" t="e">
        <f>IF(AND(J276=0,C276&gt;=設定シート!E$85,C276&lt;=設定シート!G$85),1,0)</f>
        <v>#REF!</v>
      </c>
    </row>
    <row r="277" spans="1:18" ht="15" customHeight="1" x14ac:dyDescent="0.15">
      <c r="B277" s="166">
        <v>7</v>
      </c>
      <c r="C277" s="166" t="e">
        <f>#REF!</f>
        <v>#REF!</v>
      </c>
      <c r="E277" s="166" t="e">
        <f>#REF!</f>
        <v>#REF!</v>
      </c>
      <c r="F277" s="166" t="e">
        <f>#REF!</f>
        <v>#REF!</v>
      </c>
      <c r="G277" s="251" t="str">
        <f>IF(ISERROR(VLOOKUP(E277,労務比率,#REF!,FALSE)),"",VLOOKUP(E277,労務比率,#REF!,FALSE))</f>
        <v/>
      </c>
      <c r="H277" s="251" t="str">
        <f>IF(ISERROR(VLOOKUP(E277,労務比率,#REF!+1,FALSE)),"",VLOOKUP(E277,労務比率,#REF!+1,FALSE))</f>
        <v/>
      </c>
      <c r="I277" s="166" t="e">
        <f>#REF!</f>
        <v>#REF!</v>
      </c>
      <c r="J277" s="166" t="e">
        <f>#REF!</f>
        <v>#REF!</v>
      </c>
      <c r="K277" s="166" t="e">
        <f>#REF!</f>
        <v>#REF!</v>
      </c>
      <c r="L277" s="276">
        <f t="shared" si="34"/>
        <v>0</v>
      </c>
      <c r="M277" s="251">
        <f t="shared" si="36"/>
        <v>0</v>
      </c>
      <c r="N277" s="280" t="e">
        <f t="shared" si="35"/>
        <v>#REF!</v>
      </c>
      <c r="O277" s="279" t="e">
        <f t="shared" ref="O277:O315" si="37">IF(I277=N277,IF(ISERROR(ROUNDDOWN(I277*G277/100,0)+K277),0,ROUNDDOWN(I277*G277/100,0)+K277),0)</f>
        <v>#REF!</v>
      </c>
      <c r="P277" s="280"/>
      <c r="Q277" s="280"/>
      <c r="R277" s="280" t="e">
        <f>IF(AND(J277=0,C277&gt;=設定シート!E$85,C277&lt;=設定シート!G$85),1,0)</f>
        <v>#REF!</v>
      </c>
    </row>
    <row r="278" spans="1:18" ht="15" customHeight="1" x14ac:dyDescent="0.15">
      <c r="B278" s="166">
        <v>8</v>
      </c>
      <c r="C278" s="166" t="e">
        <f>#REF!</f>
        <v>#REF!</v>
      </c>
      <c r="E278" s="166" t="e">
        <f>#REF!</f>
        <v>#REF!</v>
      </c>
      <c r="F278" s="166" t="e">
        <f>#REF!</f>
        <v>#REF!</v>
      </c>
      <c r="G278" s="251" t="str">
        <f>IF(ISERROR(VLOOKUP(E278,労務比率,#REF!,FALSE)),"",VLOOKUP(E278,労務比率,#REF!,FALSE))</f>
        <v/>
      </c>
      <c r="H278" s="251" t="str">
        <f>IF(ISERROR(VLOOKUP(E278,労務比率,#REF!+1,FALSE)),"",VLOOKUP(E278,労務比率,#REF!+1,FALSE))</f>
        <v/>
      </c>
      <c r="I278" s="166" t="e">
        <f>#REF!</f>
        <v>#REF!</v>
      </c>
      <c r="J278" s="166" t="e">
        <f>#REF!</f>
        <v>#REF!</v>
      </c>
      <c r="K278" s="166" t="e">
        <f>#REF!</f>
        <v>#REF!</v>
      </c>
      <c r="L278" s="276">
        <f t="shared" si="34"/>
        <v>0</v>
      </c>
      <c r="M278" s="251">
        <f t="shared" si="36"/>
        <v>0</v>
      </c>
      <c r="N278" s="280" t="e">
        <f t="shared" si="35"/>
        <v>#REF!</v>
      </c>
      <c r="O278" s="279" t="e">
        <f t="shared" si="37"/>
        <v>#REF!</v>
      </c>
      <c r="P278" s="280"/>
      <c r="Q278" s="280"/>
      <c r="R278" s="280" t="e">
        <f>IF(AND(J278=0,C278&gt;=設定シート!E$85,C278&lt;=設定シート!G$85),1,0)</f>
        <v>#REF!</v>
      </c>
    </row>
    <row r="279" spans="1:18" ht="15" customHeight="1" x14ac:dyDescent="0.15">
      <c r="B279" s="166">
        <v>9</v>
      </c>
      <c r="C279" s="166" t="e">
        <f>#REF!</f>
        <v>#REF!</v>
      </c>
      <c r="E279" s="166" t="e">
        <f>#REF!</f>
        <v>#REF!</v>
      </c>
      <c r="F279" s="166" t="e">
        <f>#REF!</f>
        <v>#REF!</v>
      </c>
      <c r="G279" s="251" t="str">
        <f>IF(ISERROR(VLOOKUP(E279,労務比率,#REF!,FALSE)),"",VLOOKUP(E279,労務比率,#REF!,FALSE))</f>
        <v/>
      </c>
      <c r="H279" s="251" t="str">
        <f>IF(ISERROR(VLOOKUP(E279,労務比率,#REF!+1,FALSE)),"",VLOOKUP(E279,労務比率,#REF!+1,FALSE))</f>
        <v/>
      </c>
      <c r="I279" s="166" t="e">
        <f>#REF!</f>
        <v>#REF!</v>
      </c>
      <c r="J279" s="166" t="e">
        <f>#REF!</f>
        <v>#REF!</v>
      </c>
      <c r="K279" s="166" t="e">
        <f>#REF!</f>
        <v>#REF!</v>
      </c>
      <c r="L279" s="276">
        <f t="shared" si="34"/>
        <v>0</v>
      </c>
      <c r="M279" s="251">
        <f t="shared" si="36"/>
        <v>0</v>
      </c>
      <c r="N279" s="280" t="e">
        <f t="shared" si="35"/>
        <v>#REF!</v>
      </c>
      <c r="O279" s="279" t="e">
        <f t="shared" si="37"/>
        <v>#REF!</v>
      </c>
      <c r="P279" s="280"/>
      <c r="Q279" s="280"/>
      <c r="R279" s="280" t="e">
        <f>IF(AND(J279=0,C279&gt;=設定シート!E$85,C279&lt;=設定シート!G$85),1,0)</f>
        <v>#REF!</v>
      </c>
    </row>
    <row r="280" spans="1:18" ht="15" customHeight="1" x14ac:dyDescent="0.15">
      <c r="A280" s="166">
        <v>27</v>
      </c>
      <c r="B280" s="166">
        <v>1</v>
      </c>
      <c r="C280" s="166" t="e">
        <f>#REF!</f>
        <v>#REF!</v>
      </c>
      <c r="E280" s="166" t="e">
        <f>#REF!</f>
        <v>#REF!</v>
      </c>
      <c r="F280" s="166" t="e">
        <f>#REF!</f>
        <v>#REF!</v>
      </c>
      <c r="G280" s="251" t="str">
        <f>IF(ISERROR(VLOOKUP(E280,労務比率,#REF!,FALSE)),"",VLOOKUP(E280,労務比率,#REF!,FALSE))</f>
        <v/>
      </c>
      <c r="H280" s="251" t="str">
        <f>IF(ISERROR(VLOOKUP(E280,労務比率,#REF!+1,FALSE)),"",VLOOKUP(E280,労務比率,#REF!+1,FALSE))</f>
        <v/>
      </c>
      <c r="I280" s="166" t="e">
        <f>#REF!</f>
        <v>#REF!</v>
      </c>
      <c r="J280" s="166" t="e">
        <f>#REF!</f>
        <v>#REF!</v>
      </c>
      <c r="K280" s="166" t="e">
        <f>#REF!</f>
        <v>#REF!</v>
      </c>
      <c r="L280" s="276">
        <f t="shared" si="34"/>
        <v>0</v>
      </c>
      <c r="M280" s="251">
        <f t="shared" si="36"/>
        <v>0</v>
      </c>
      <c r="N280" s="280" t="e">
        <f t="shared" si="35"/>
        <v>#REF!</v>
      </c>
      <c r="O280" s="279" t="e">
        <f t="shared" si="37"/>
        <v>#REF!</v>
      </c>
      <c r="P280" s="280">
        <f>INT(SUMIF(O280:O288,0,I280:I288)*105/108)</f>
        <v>0</v>
      </c>
      <c r="Q280" s="283">
        <f>INT(P280*IF(COUNTIF(R280:R288,1)=0,0,SUMIF(R280:R288,1,G280:G288)/COUNTIF(R280:R288,1))/100)</f>
        <v>0</v>
      </c>
      <c r="R280" s="280" t="e">
        <f>IF(AND(J280=0,C280&gt;=設定シート!E$85,C280&lt;=設定シート!G$85),1,0)</f>
        <v>#REF!</v>
      </c>
    </row>
    <row r="281" spans="1:18" ht="15" customHeight="1" x14ac:dyDescent="0.15">
      <c r="B281" s="166">
        <v>2</v>
      </c>
      <c r="C281" s="166" t="e">
        <f>#REF!</f>
        <v>#REF!</v>
      </c>
      <c r="E281" s="166" t="e">
        <f>#REF!</f>
        <v>#REF!</v>
      </c>
      <c r="F281" s="166" t="e">
        <f>#REF!</f>
        <v>#REF!</v>
      </c>
      <c r="G281" s="251" t="str">
        <f>IF(ISERROR(VLOOKUP(E281,労務比率,#REF!,FALSE)),"",VLOOKUP(E281,労務比率,#REF!,FALSE))</f>
        <v/>
      </c>
      <c r="H281" s="251" t="str">
        <f>IF(ISERROR(VLOOKUP(E281,労務比率,#REF!+1,FALSE)),"",VLOOKUP(E281,労務比率,#REF!+1,FALSE))</f>
        <v/>
      </c>
      <c r="I281" s="166" t="e">
        <f>#REF!</f>
        <v>#REF!</v>
      </c>
      <c r="J281" s="166" t="e">
        <f>#REF!</f>
        <v>#REF!</v>
      </c>
      <c r="K281" s="166" t="e">
        <f>#REF!</f>
        <v>#REF!</v>
      </c>
      <c r="L281" s="276">
        <f t="shared" si="34"/>
        <v>0</v>
      </c>
      <c r="M281" s="251">
        <f t="shared" si="36"/>
        <v>0</v>
      </c>
      <c r="N281" s="280" t="e">
        <f t="shared" si="35"/>
        <v>#REF!</v>
      </c>
      <c r="O281" s="279" t="e">
        <f t="shared" si="37"/>
        <v>#REF!</v>
      </c>
      <c r="P281" s="280"/>
      <c r="Q281" s="280"/>
      <c r="R281" s="280" t="e">
        <f>IF(AND(J281=0,C281&gt;=設定シート!E$85,C281&lt;=設定シート!G$85),1,0)</f>
        <v>#REF!</v>
      </c>
    </row>
    <row r="282" spans="1:18" ht="15" customHeight="1" x14ac:dyDescent="0.15">
      <c r="B282" s="166">
        <v>3</v>
      </c>
      <c r="C282" s="166" t="e">
        <f>#REF!</f>
        <v>#REF!</v>
      </c>
      <c r="E282" s="166" t="e">
        <f>#REF!</f>
        <v>#REF!</v>
      </c>
      <c r="F282" s="166" t="e">
        <f>#REF!</f>
        <v>#REF!</v>
      </c>
      <c r="G282" s="251" t="str">
        <f>IF(ISERROR(VLOOKUP(E282,労務比率,#REF!,FALSE)),"",VLOOKUP(E282,労務比率,#REF!,FALSE))</f>
        <v/>
      </c>
      <c r="H282" s="251" t="str">
        <f>IF(ISERROR(VLOOKUP(E282,労務比率,#REF!+1,FALSE)),"",VLOOKUP(E282,労務比率,#REF!+1,FALSE))</f>
        <v/>
      </c>
      <c r="I282" s="166" t="e">
        <f>#REF!</f>
        <v>#REF!</v>
      </c>
      <c r="J282" s="166" t="e">
        <f>#REF!</f>
        <v>#REF!</v>
      </c>
      <c r="K282" s="166" t="e">
        <f>#REF!</f>
        <v>#REF!</v>
      </c>
      <c r="L282" s="276">
        <f t="shared" si="34"/>
        <v>0</v>
      </c>
      <c r="M282" s="251">
        <f t="shared" si="36"/>
        <v>0</v>
      </c>
      <c r="N282" s="280" t="e">
        <f t="shared" si="35"/>
        <v>#REF!</v>
      </c>
      <c r="O282" s="279" t="e">
        <f t="shared" si="37"/>
        <v>#REF!</v>
      </c>
      <c r="P282" s="280"/>
      <c r="Q282" s="280"/>
      <c r="R282" s="280" t="e">
        <f>IF(AND(J282=0,C282&gt;=設定シート!E$85,C282&lt;=設定シート!G$85),1,0)</f>
        <v>#REF!</v>
      </c>
    </row>
    <row r="283" spans="1:18" ht="15" customHeight="1" x14ac:dyDescent="0.15">
      <c r="B283" s="166">
        <v>4</v>
      </c>
      <c r="C283" s="166" t="e">
        <f>#REF!</f>
        <v>#REF!</v>
      </c>
      <c r="E283" s="166" t="e">
        <f>#REF!</f>
        <v>#REF!</v>
      </c>
      <c r="F283" s="166" t="e">
        <f>#REF!</f>
        <v>#REF!</v>
      </c>
      <c r="G283" s="251" t="str">
        <f>IF(ISERROR(VLOOKUP(E283,労務比率,#REF!,FALSE)),"",VLOOKUP(E283,労務比率,#REF!,FALSE))</f>
        <v/>
      </c>
      <c r="H283" s="251" t="str">
        <f>IF(ISERROR(VLOOKUP(E283,労務比率,#REF!+1,FALSE)),"",VLOOKUP(E283,労務比率,#REF!+1,FALSE))</f>
        <v/>
      </c>
      <c r="I283" s="166" t="e">
        <f>#REF!</f>
        <v>#REF!</v>
      </c>
      <c r="J283" s="166" t="e">
        <f>#REF!</f>
        <v>#REF!</v>
      </c>
      <c r="K283" s="166" t="e">
        <f>#REF!</f>
        <v>#REF!</v>
      </c>
      <c r="L283" s="276">
        <f t="shared" si="34"/>
        <v>0</v>
      </c>
      <c r="M283" s="251">
        <f t="shared" si="36"/>
        <v>0</v>
      </c>
      <c r="N283" s="280" t="e">
        <f t="shared" si="35"/>
        <v>#REF!</v>
      </c>
      <c r="O283" s="279" t="e">
        <f t="shared" si="37"/>
        <v>#REF!</v>
      </c>
      <c r="P283" s="280"/>
      <c r="Q283" s="280"/>
      <c r="R283" s="280" t="e">
        <f>IF(AND(J283=0,C283&gt;=設定シート!E$85,C283&lt;=設定シート!G$85),1,0)</f>
        <v>#REF!</v>
      </c>
    </row>
    <row r="284" spans="1:18" ht="15" customHeight="1" x14ac:dyDescent="0.15">
      <c r="B284" s="166">
        <v>5</v>
      </c>
      <c r="C284" s="166" t="e">
        <f>#REF!</f>
        <v>#REF!</v>
      </c>
      <c r="E284" s="166" t="e">
        <f>#REF!</f>
        <v>#REF!</v>
      </c>
      <c r="F284" s="166" t="e">
        <f>#REF!</f>
        <v>#REF!</v>
      </c>
      <c r="G284" s="251" t="str">
        <f>IF(ISERROR(VLOOKUP(E284,労務比率,#REF!,FALSE)),"",VLOOKUP(E284,労務比率,#REF!,FALSE))</f>
        <v/>
      </c>
      <c r="H284" s="251" t="str">
        <f>IF(ISERROR(VLOOKUP(E284,労務比率,#REF!+1,FALSE)),"",VLOOKUP(E284,労務比率,#REF!+1,FALSE))</f>
        <v/>
      </c>
      <c r="I284" s="166" t="e">
        <f>#REF!</f>
        <v>#REF!</v>
      </c>
      <c r="J284" s="166" t="e">
        <f>#REF!</f>
        <v>#REF!</v>
      </c>
      <c r="K284" s="166" t="e">
        <f>#REF!</f>
        <v>#REF!</v>
      </c>
      <c r="L284" s="276">
        <f t="shared" si="34"/>
        <v>0</v>
      </c>
      <c r="M284" s="251">
        <f t="shared" si="36"/>
        <v>0</v>
      </c>
      <c r="N284" s="280" t="e">
        <f t="shared" si="35"/>
        <v>#REF!</v>
      </c>
      <c r="O284" s="279" t="e">
        <f t="shared" si="37"/>
        <v>#REF!</v>
      </c>
      <c r="P284" s="280"/>
      <c r="Q284" s="280"/>
      <c r="R284" s="280" t="e">
        <f>IF(AND(J284=0,C284&gt;=設定シート!E$85,C284&lt;=設定シート!G$85),1,0)</f>
        <v>#REF!</v>
      </c>
    </row>
    <row r="285" spans="1:18" ht="15" customHeight="1" x14ac:dyDescent="0.15">
      <c r="B285" s="166">
        <v>6</v>
      </c>
      <c r="C285" s="166" t="e">
        <f>#REF!</f>
        <v>#REF!</v>
      </c>
      <c r="E285" s="166" t="e">
        <f>#REF!</f>
        <v>#REF!</v>
      </c>
      <c r="F285" s="166" t="e">
        <f>#REF!</f>
        <v>#REF!</v>
      </c>
      <c r="G285" s="251" t="str">
        <f>IF(ISERROR(VLOOKUP(E285,労務比率,#REF!,FALSE)),"",VLOOKUP(E285,労務比率,#REF!,FALSE))</f>
        <v/>
      </c>
      <c r="H285" s="251" t="str">
        <f>IF(ISERROR(VLOOKUP(E285,労務比率,#REF!+1,FALSE)),"",VLOOKUP(E285,労務比率,#REF!+1,FALSE))</f>
        <v/>
      </c>
      <c r="I285" s="166" t="e">
        <f>#REF!</f>
        <v>#REF!</v>
      </c>
      <c r="J285" s="166" t="e">
        <f>#REF!</f>
        <v>#REF!</v>
      </c>
      <c r="K285" s="166" t="e">
        <f>#REF!</f>
        <v>#REF!</v>
      </c>
      <c r="L285" s="276">
        <f t="shared" si="34"/>
        <v>0</v>
      </c>
      <c r="M285" s="251">
        <f t="shared" si="36"/>
        <v>0</v>
      </c>
      <c r="N285" s="280" t="e">
        <f t="shared" si="35"/>
        <v>#REF!</v>
      </c>
      <c r="O285" s="279" t="e">
        <f t="shared" si="37"/>
        <v>#REF!</v>
      </c>
      <c r="P285" s="280"/>
      <c r="Q285" s="280"/>
      <c r="R285" s="280" t="e">
        <f>IF(AND(J285=0,C285&gt;=設定シート!E$85,C285&lt;=設定シート!G$85),1,0)</f>
        <v>#REF!</v>
      </c>
    </row>
    <row r="286" spans="1:18" ht="15" customHeight="1" x14ac:dyDescent="0.15">
      <c r="B286" s="166">
        <v>7</v>
      </c>
      <c r="C286" s="166" t="e">
        <f>#REF!</f>
        <v>#REF!</v>
      </c>
      <c r="E286" s="166" t="e">
        <f>#REF!</f>
        <v>#REF!</v>
      </c>
      <c r="F286" s="166" t="e">
        <f>#REF!</f>
        <v>#REF!</v>
      </c>
      <c r="G286" s="251" t="str">
        <f>IF(ISERROR(VLOOKUP(E286,労務比率,#REF!,FALSE)),"",VLOOKUP(E286,労務比率,#REF!,FALSE))</f>
        <v/>
      </c>
      <c r="H286" s="251" t="str">
        <f>IF(ISERROR(VLOOKUP(E286,労務比率,#REF!+1,FALSE)),"",VLOOKUP(E286,労務比率,#REF!+1,FALSE))</f>
        <v/>
      </c>
      <c r="I286" s="166" t="e">
        <f>#REF!</f>
        <v>#REF!</v>
      </c>
      <c r="J286" s="166" t="e">
        <f>#REF!</f>
        <v>#REF!</v>
      </c>
      <c r="K286" s="166" t="e">
        <f>#REF!</f>
        <v>#REF!</v>
      </c>
      <c r="L286" s="276">
        <f t="shared" si="34"/>
        <v>0</v>
      </c>
      <c r="M286" s="251">
        <f t="shared" si="36"/>
        <v>0</v>
      </c>
      <c r="N286" s="280" t="e">
        <f t="shared" si="35"/>
        <v>#REF!</v>
      </c>
      <c r="O286" s="279" t="e">
        <f t="shared" si="37"/>
        <v>#REF!</v>
      </c>
      <c r="P286" s="280"/>
      <c r="Q286" s="280"/>
      <c r="R286" s="280" t="e">
        <f>IF(AND(J286=0,C286&gt;=設定シート!E$85,C286&lt;=設定シート!G$85),1,0)</f>
        <v>#REF!</v>
      </c>
    </row>
    <row r="287" spans="1:18" ht="15" customHeight="1" x14ac:dyDescent="0.15">
      <c r="B287" s="166">
        <v>8</v>
      </c>
      <c r="C287" s="166" t="e">
        <f>#REF!</f>
        <v>#REF!</v>
      </c>
      <c r="E287" s="166" t="e">
        <f>#REF!</f>
        <v>#REF!</v>
      </c>
      <c r="F287" s="166" t="e">
        <f>#REF!</f>
        <v>#REF!</v>
      </c>
      <c r="G287" s="251" t="str">
        <f>IF(ISERROR(VLOOKUP(E287,労務比率,#REF!,FALSE)),"",VLOOKUP(E287,労務比率,#REF!,FALSE))</f>
        <v/>
      </c>
      <c r="H287" s="251" t="str">
        <f>IF(ISERROR(VLOOKUP(E287,労務比率,#REF!+1,FALSE)),"",VLOOKUP(E287,労務比率,#REF!+1,FALSE))</f>
        <v/>
      </c>
      <c r="I287" s="166" t="e">
        <f>#REF!</f>
        <v>#REF!</v>
      </c>
      <c r="J287" s="166" t="e">
        <f>#REF!</f>
        <v>#REF!</v>
      </c>
      <c r="K287" s="166" t="e">
        <f>#REF!</f>
        <v>#REF!</v>
      </c>
      <c r="L287" s="276">
        <f t="shared" si="34"/>
        <v>0</v>
      </c>
      <c r="M287" s="251">
        <f t="shared" si="36"/>
        <v>0</v>
      </c>
      <c r="N287" s="280" t="e">
        <f t="shared" si="35"/>
        <v>#REF!</v>
      </c>
      <c r="O287" s="279" t="e">
        <f t="shared" si="37"/>
        <v>#REF!</v>
      </c>
      <c r="P287" s="280"/>
      <c r="Q287" s="280"/>
      <c r="R287" s="280" t="e">
        <f>IF(AND(J287=0,C287&gt;=設定シート!E$85,C287&lt;=設定シート!G$85),1,0)</f>
        <v>#REF!</v>
      </c>
    </row>
    <row r="288" spans="1:18" ht="15" customHeight="1" x14ac:dyDescent="0.15">
      <c r="B288" s="166">
        <v>9</v>
      </c>
      <c r="C288" s="166" t="e">
        <f>#REF!</f>
        <v>#REF!</v>
      </c>
      <c r="E288" s="166" t="e">
        <f>#REF!</f>
        <v>#REF!</v>
      </c>
      <c r="F288" s="166" t="e">
        <f>#REF!</f>
        <v>#REF!</v>
      </c>
      <c r="G288" s="251" t="str">
        <f>IF(ISERROR(VLOOKUP(E288,労務比率,#REF!,FALSE)),"",VLOOKUP(E288,労務比率,#REF!,FALSE))</f>
        <v/>
      </c>
      <c r="H288" s="251" t="str">
        <f>IF(ISERROR(VLOOKUP(E288,労務比率,#REF!+1,FALSE)),"",VLOOKUP(E288,労務比率,#REF!+1,FALSE))</f>
        <v/>
      </c>
      <c r="I288" s="166" t="e">
        <f>#REF!</f>
        <v>#REF!</v>
      </c>
      <c r="J288" s="166" t="e">
        <f>#REF!</f>
        <v>#REF!</v>
      </c>
      <c r="K288" s="166" t="e">
        <f>#REF!</f>
        <v>#REF!</v>
      </c>
      <c r="L288" s="276">
        <f t="shared" si="34"/>
        <v>0</v>
      </c>
      <c r="M288" s="251">
        <f t="shared" si="36"/>
        <v>0</v>
      </c>
      <c r="N288" s="280" t="e">
        <f t="shared" si="35"/>
        <v>#REF!</v>
      </c>
      <c r="O288" s="279" t="e">
        <f t="shared" si="37"/>
        <v>#REF!</v>
      </c>
      <c r="P288" s="280"/>
      <c r="Q288" s="280"/>
      <c r="R288" s="280" t="e">
        <f>IF(AND(J288=0,C288&gt;=設定シート!E$85,C288&lt;=設定シート!G$85),1,0)</f>
        <v>#REF!</v>
      </c>
    </row>
    <row r="289" spans="1:18" ht="15" customHeight="1" x14ac:dyDescent="0.15">
      <c r="A289" s="166">
        <v>28</v>
      </c>
      <c r="B289" s="166">
        <v>1</v>
      </c>
      <c r="C289" s="166" t="e">
        <f>#REF!</f>
        <v>#REF!</v>
      </c>
      <c r="E289" s="166" t="e">
        <f>#REF!</f>
        <v>#REF!</v>
      </c>
      <c r="F289" s="166" t="e">
        <f>#REF!</f>
        <v>#REF!</v>
      </c>
      <c r="G289" s="251" t="str">
        <f>IF(ISERROR(VLOOKUP(E289,労務比率,#REF!,FALSE)),"",VLOOKUP(E289,労務比率,#REF!,FALSE))</f>
        <v/>
      </c>
      <c r="H289" s="251" t="str">
        <f>IF(ISERROR(VLOOKUP(E289,労務比率,#REF!+1,FALSE)),"",VLOOKUP(E289,労務比率,#REF!+1,FALSE))</f>
        <v/>
      </c>
      <c r="I289" s="166" t="e">
        <f>#REF!</f>
        <v>#REF!</v>
      </c>
      <c r="J289" s="166" t="e">
        <f>#REF!</f>
        <v>#REF!</v>
      </c>
      <c r="K289" s="166" t="e">
        <f>#REF!</f>
        <v>#REF!</v>
      </c>
      <c r="L289" s="276">
        <f t="shared" si="34"/>
        <v>0</v>
      </c>
      <c r="M289" s="251">
        <f t="shared" si="36"/>
        <v>0</v>
      </c>
      <c r="N289" s="280" t="e">
        <f t="shared" si="35"/>
        <v>#REF!</v>
      </c>
      <c r="O289" s="279" t="e">
        <f t="shared" si="37"/>
        <v>#REF!</v>
      </c>
      <c r="P289" s="280">
        <f>INT(SUMIF(O289:O297,0,I289:I297)*105/108)</f>
        <v>0</v>
      </c>
      <c r="Q289" s="283">
        <f>INT(P289*IF(COUNTIF(R289:R297,1)=0,0,SUMIF(R289:R297,1,G289:G297)/COUNTIF(R289:R297,1))/100)</f>
        <v>0</v>
      </c>
      <c r="R289" s="280" t="e">
        <f>IF(AND(J289=0,C289&gt;=設定シート!E$85,C289&lt;=設定シート!G$85),1,0)</f>
        <v>#REF!</v>
      </c>
    </row>
    <row r="290" spans="1:18" ht="15" customHeight="1" x14ac:dyDescent="0.15">
      <c r="B290" s="166">
        <v>2</v>
      </c>
      <c r="C290" s="166" t="e">
        <f>#REF!</f>
        <v>#REF!</v>
      </c>
      <c r="E290" s="166" t="e">
        <f>#REF!</f>
        <v>#REF!</v>
      </c>
      <c r="F290" s="166" t="e">
        <f>#REF!</f>
        <v>#REF!</v>
      </c>
      <c r="G290" s="251" t="str">
        <f>IF(ISERROR(VLOOKUP(E290,労務比率,#REF!,FALSE)),"",VLOOKUP(E290,労務比率,#REF!,FALSE))</f>
        <v/>
      </c>
      <c r="H290" s="251" t="str">
        <f>IF(ISERROR(VLOOKUP(E290,労務比率,#REF!+1,FALSE)),"",VLOOKUP(E290,労務比率,#REF!+1,FALSE))</f>
        <v/>
      </c>
      <c r="I290" s="166" t="e">
        <f>#REF!</f>
        <v>#REF!</v>
      </c>
      <c r="J290" s="166" t="e">
        <f>#REF!</f>
        <v>#REF!</v>
      </c>
      <c r="K290" s="166" t="e">
        <f>#REF!</f>
        <v>#REF!</v>
      </c>
      <c r="L290" s="276">
        <f t="shared" si="34"/>
        <v>0</v>
      </c>
      <c r="M290" s="251">
        <f t="shared" si="36"/>
        <v>0</v>
      </c>
      <c r="N290" s="280" t="e">
        <f t="shared" si="35"/>
        <v>#REF!</v>
      </c>
      <c r="O290" s="279" t="e">
        <f t="shared" si="37"/>
        <v>#REF!</v>
      </c>
      <c r="P290" s="280"/>
      <c r="Q290" s="280"/>
      <c r="R290" s="280" t="e">
        <f>IF(AND(J290=0,C290&gt;=設定シート!E$85,C290&lt;=設定シート!G$85),1,0)</f>
        <v>#REF!</v>
      </c>
    </row>
    <row r="291" spans="1:18" ht="15" customHeight="1" x14ac:dyDescent="0.15">
      <c r="B291" s="166">
        <v>3</v>
      </c>
      <c r="C291" s="166" t="e">
        <f>#REF!</f>
        <v>#REF!</v>
      </c>
      <c r="E291" s="166" t="e">
        <f>#REF!</f>
        <v>#REF!</v>
      </c>
      <c r="F291" s="166" t="e">
        <f>#REF!</f>
        <v>#REF!</v>
      </c>
      <c r="G291" s="251" t="str">
        <f>IF(ISERROR(VLOOKUP(E291,労務比率,#REF!,FALSE)),"",VLOOKUP(E291,労務比率,#REF!,FALSE))</f>
        <v/>
      </c>
      <c r="H291" s="251" t="str">
        <f>IF(ISERROR(VLOOKUP(E291,労務比率,#REF!+1,FALSE)),"",VLOOKUP(E291,労務比率,#REF!+1,FALSE))</f>
        <v/>
      </c>
      <c r="I291" s="166" t="e">
        <f>#REF!</f>
        <v>#REF!</v>
      </c>
      <c r="J291" s="166" t="e">
        <f>#REF!</f>
        <v>#REF!</v>
      </c>
      <c r="K291" s="166" t="e">
        <f>#REF!</f>
        <v>#REF!</v>
      </c>
      <c r="L291" s="276">
        <f t="shared" si="34"/>
        <v>0</v>
      </c>
      <c r="M291" s="251">
        <f t="shared" si="36"/>
        <v>0</v>
      </c>
      <c r="N291" s="280" t="e">
        <f t="shared" si="35"/>
        <v>#REF!</v>
      </c>
      <c r="O291" s="279" t="e">
        <f t="shared" si="37"/>
        <v>#REF!</v>
      </c>
      <c r="P291" s="280"/>
      <c r="Q291" s="280"/>
      <c r="R291" s="280" t="e">
        <f>IF(AND(J291=0,C291&gt;=設定シート!E$85,C291&lt;=設定シート!G$85),1,0)</f>
        <v>#REF!</v>
      </c>
    </row>
    <row r="292" spans="1:18" ht="15" customHeight="1" x14ac:dyDescent="0.15">
      <c r="B292" s="166">
        <v>4</v>
      </c>
      <c r="C292" s="166" t="e">
        <f>#REF!</f>
        <v>#REF!</v>
      </c>
      <c r="E292" s="166" t="e">
        <f>#REF!</f>
        <v>#REF!</v>
      </c>
      <c r="F292" s="166" t="e">
        <f>#REF!</f>
        <v>#REF!</v>
      </c>
      <c r="G292" s="251" t="str">
        <f>IF(ISERROR(VLOOKUP(E292,労務比率,#REF!,FALSE)),"",VLOOKUP(E292,労務比率,#REF!,FALSE))</f>
        <v/>
      </c>
      <c r="H292" s="251" t="str">
        <f>IF(ISERROR(VLOOKUP(E292,労務比率,#REF!+1,FALSE)),"",VLOOKUP(E292,労務比率,#REF!+1,FALSE))</f>
        <v/>
      </c>
      <c r="I292" s="166" t="e">
        <f>#REF!</f>
        <v>#REF!</v>
      </c>
      <c r="J292" s="166" t="e">
        <f>#REF!</f>
        <v>#REF!</v>
      </c>
      <c r="K292" s="166" t="e">
        <f>#REF!</f>
        <v>#REF!</v>
      </c>
      <c r="L292" s="276">
        <f t="shared" si="34"/>
        <v>0</v>
      </c>
      <c r="M292" s="251">
        <f t="shared" si="36"/>
        <v>0</v>
      </c>
      <c r="N292" s="280" t="e">
        <f t="shared" si="35"/>
        <v>#REF!</v>
      </c>
      <c r="O292" s="279" t="e">
        <f t="shared" si="37"/>
        <v>#REF!</v>
      </c>
      <c r="P292" s="280"/>
      <c r="Q292" s="280"/>
      <c r="R292" s="280" t="e">
        <f>IF(AND(J292=0,C292&gt;=設定シート!E$85,C292&lt;=設定シート!G$85),1,0)</f>
        <v>#REF!</v>
      </c>
    </row>
    <row r="293" spans="1:18" ht="15" customHeight="1" x14ac:dyDescent="0.15">
      <c r="B293" s="166">
        <v>5</v>
      </c>
      <c r="C293" s="166" t="e">
        <f>#REF!</f>
        <v>#REF!</v>
      </c>
      <c r="E293" s="166" t="e">
        <f>#REF!</f>
        <v>#REF!</v>
      </c>
      <c r="F293" s="166" t="e">
        <f>#REF!</f>
        <v>#REF!</v>
      </c>
      <c r="G293" s="251" t="str">
        <f>IF(ISERROR(VLOOKUP(E293,労務比率,#REF!,FALSE)),"",VLOOKUP(E293,労務比率,#REF!,FALSE))</f>
        <v/>
      </c>
      <c r="H293" s="251" t="str">
        <f>IF(ISERROR(VLOOKUP(E293,労務比率,#REF!+1,FALSE)),"",VLOOKUP(E293,労務比率,#REF!+1,FALSE))</f>
        <v/>
      </c>
      <c r="I293" s="166" t="e">
        <f>#REF!</f>
        <v>#REF!</v>
      </c>
      <c r="J293" s="166" t="e">
        <f>#REF!</f>
        <v>#REF!</v>
      </c>
      <c r="K293" s="166" t="e">
        <f>#REF!</f>
        <v>#REF!</v>
      </c>
      <c r="L293" s="276">
        <f t="shared" si="34"/>
        <v>0</v>
      </c>
      <c r="M293" s="251">
        <f t="shared" si="36"/>
        <v>0</v>
      </c>
      <c r="N293" s="280" t="e">
        <f t="shared" si="35"/>
        <v>#REF!</v>
      </c>
      <c r="O293" s="279" t="e">
        <f t="shared" si="37"/>
        <v>#REF!</v>
      </c>
      <c r="P293" s="280"/>
      <c r="Q293" s="280"/>
      <c r="R293" s="280" t="e">
        <f>IF(AND(J293=0,C293&gt;=設定シート!E$85,C293&lt;=設定シート!G$85),1,0)</f>
        <v>#REF!</v>
      </c>
    </row>
    <row r="294" spans="1:18" ht="15" customHeight="1" x14ac:dyDescent="0.15">
      <c r="B294" s="166">
        <v>6</v>
      </c>
      <c r="C294" s="166" t="e">
        <f>#REF!</f>
        <v>#REF!</v>
      </c>
      <c r="E294" s="166" t="e">
        <f>#REF!</f>
        <v>#REF!</v>
      </c>
      <c r="F294" s="166" t="e">
        <f>#REF!</f>
        <v>#REF!</v>
      </c>
      <c r="G294" s="251" t="str">
        <f>IF(ISERROR(VLOOKUP(E294,労務比率,#REF!,FALSE)),"",VLOOKUP(E294,労務比率,#REF!,FALSE))</f>
        <v/>
      </c>
      <c r="H294" s="251" t="str">
        <f>IF(ISERROR(VLOOKUP(E294,労務比率,#REF!+1,FALSE)),"",VLOOKUP(E294,労務比率,#REF!+1,FALSE))</f>
        <v/>
      </c>
      <c r="I294" s="166" t="e">
        <f>#REF!</f>
        <v>#REF!</v>
      </c>
      <c r="J294" s="166" t="e">
        <f>#REF!</f>
        <v>#REF!</v>
      </c>
      <c r="K294" s="166" t="e">
        <f>#REF!</f>
        <v>#REF!</v>
      </c>
      <c r="L294" s="276">
        <f t="shared" si="34"/>
        <v>0</v>
      </c>
      <c r="M294" s="251">
        <f t="shared" si="36"/>
        <v>0</v>
      </c>
      <c r="N294" s="280" t="e">
        <f t="shared" si="35"/>
        <v>#REF!</v>
      </c>
      <c r="O294" s="279" t="e">
        <f t="shared" si="37"/>
        <v>#REF!</v>
      </c>
      <c r="P294" s="280"/>
      <c r="Q294" s="280"/>
      <c r="R294" s="280" t="e">
        <f>IF(AND(J294=0,C294&gt;=設定シート!E$85,C294&lt;=設定シート!G$85),1,0)</f>
        <v>#REF!</v>
      </c>
    </row>
    <row r="295" spans="1:18" ht="15" customHeight="1" x14ac:dyDescent="0.15">
      <c r="B295" s="166">
        <v>7</v>
      </c>
      <c r="C295" s="166" t="e">
        <f>#REF!</f>
        <v>#REF!</v>
      </c>
      <c r="E295" s="166" t="e">
        <f>#REF!</f>
        <v>#REF!</v>
      </c>
      <c r="F295" s="166" t="e">
        <f>#REF!</f>
        <v>#REF!</v>
      </c>
      <c r="G295" s="251" t="str">
        <f>IF(ISERROR(VLOOKUP(E295,労務比率,#REF!,FALSE)),"",VLOOKUP(E295,労務比率,#REF!,FALSE))</f>
        <v/>
      </c>
      <c r="H295" s="251" t="str">
        <f>IF(ISERROR(VLOOKUP(E295,労務比率,#REF!+1,FALSE)),"",VLOOKUP(E295,労務比率,#REF!+1,FALSE))</f>
        <v/>
      </c>
      <c r="I295" s="166" t="e">
        <f>#REF!</f>
        <v>#REF!</v>
      </c>
      <c r="J295" s="166" t="e">
        <f>#REF!</f>
        <v>#REF!</v>
      </c>
      <c r="K295" s="166" t="e">
        <f>#REF!</f>
        <v>#REF!</v>
      </c>
      <c r="L295" s="276">
        <f t="shared" si="34"/>
        <v>0</v>
      </c>
      <c r="M295" s="251">
        <f t="shared" si="36"/>
        <v>0</v>
      </c>
      <c r="N295" s="280" t="e">
        <f t="shared" si="35"/>
        <v>#REF!</v>
      </c>
      <c r="O295" s="279" t="e">
        <f t="shared" si="37"/>
        <v>#REF!</v>
      </c>
      <c r="P295" s="280"/>
      <c r="Q295" s="280"/>
      <c r="R295" s="280" t="e">
        <f>IF(AND(J295=0,C295&gt;=設定シート!E$85,C295&lt;=設定シート!G$85),1,0)</f>
        <v>#REF!</v>
      </c>
    </row>
    <row r="296" spans="1:18" ht="15" customHeight="1" x14ac:dyDescent="0.15">
      <c r="B296" s="166">
        <v>8</v>
      </c>
      <c r="C296" s="166" t="e">
        <f>#REF!</f>
        <v>#REF!</v>
      </c>
      <c r="E296" s="166" t="e">
        <f>#REF!</f>
        <v>#REF!</v>
      </c>
      <c r="F296" s="166" t="e">
        <f>#REF!</f>
        <v>#REF!</v>
      </c>
      <c r="G296" s="251" t="str">
        <f>IF(ISERROR(VLOOKUP(E296,労務比率,#REF!,FALSE)),"",VLOOKUP(E296,労務比率,#REF!,FALSE))</f>
        <v/>
      </c>
      <c r="H296" s="251" t="str">
        <f>IF(ISERROR(VLOOKUP(E296,労務比率,#REF!+1,FALSE)),"",VLOOKUP(E296,労務比率,#REF!+1,FALSE))</f>
        <v/>
      </c>
      <c r="I296" s="166" t="e">
        <f>#REF!</f>
        <v>#REF!</v>
      </c>
      <c r="J296" s="166" t="e">
        <f>#REF!</f>
        <v>#REF!</v>
      </c>
      <c r="K296" s="166" t="e">
        <f>#REF!</f>
        <v>#REF!</v>
      </c>
      <c r="L296" s="276">
        <f t="shared" si="34"/>
        <v>0</v>
      </c>
      <c r="M296" s="251">
        <f t="shared" si="36"/>
        <v>0</v>
      </c>
      <c r="N296" s="280" t="e">
        <f t="shared" si="35"/>
        <v>#REF!</v>
      </c>
      <c r="O296" s="279" t="e">
        <f t="shared" si="37"/>
        <v>#REF!</v>
      </c>
      <c r="P296" s="280"/>
      <c r="Q296" s="280"/>
      <c r="R296" s="280" t="e">
        <f>IF(AND(J296=0,C296&gt;=設定シート!E$85,C296&lt;=設定シート!G$85),1,0)</f>
        <v>#REF!</v>
      </c>
    </row>
    <row r="297" spans="1:18" ht="15" customHeight="1" x14ac:dyDescent="0.15">
      <c r="B297" s="166">
        <v>9</v>
      </c>
      <c r="C297" s="166" t="e">
        <f>#REF!</f>
        <v>#REF!</v>
      </c>
      <c r="E297" s="166" t="e">
        <f>#REF!</f>
        <v>#REF!</v>
      </c>
      <c r="F297" s="166" t="e">
        <f>#REF!</f>
        <v>#REF!</v>
      </c>
      <c r="G297" s="251" t="str">
        <f>IF(ISERROR(VLOOKUP(E297,労務比率,#REF!,FALSE)),"",VLOOKUP(E297,労務比率,#REF!,FALSE))</f>
        <v/>
      </c>
      <c r="H297" s="251" t="str">
        <f>IF(ISERROR(VLOOKUP(E297,労務比率,#REF!+1,FALSE)),"",VLOOKUP(E297,労務比率,#REF!+1,FALSE))</f>
        <v/>
      </c>
      <c r="I297" s="166" t="e">
        <f>#REF!</f>
        <v>#REF!</v>
      </c>
      <c r="J297" s="166" t="e">
        <f>#REF!</f>
        <v>#REF!</v>
      </c>
      <c r="K297" s="166" t="e">
        <f>#REF!</f>
        <v>#REF!</v>
      </c>
      <c r="L297" s="276">
        <f t="shared" si="34"/>
        <v>0</v>
      </c>
      <c r="M297" s="251">
        <f t="shared" si="36"/>
        <v>0</v>
      </c>
      <c r="N297" s="280" t="e">
        <f t="shared" si="35"/>
        <v>#REF!</v>
      </c>
      <c r="O297" s="279" t="e">
        <f t="shared" si="37"/>
        <v>#REF!</v>
      </c>
      <c r="P297" s="280"/>
      <c r="Q297" s="280"/>
      <c r="R297" s="280" t="e">
        <f>IF(AND(J297=0,C297&gt;=設定シート!E$85,C297&lt;=設定シート!G$85),1,0)</f>
        <v>#REF!</v>
      </c>
    </row>
    <row r="298" spans="1:18" ht="15" customHeight="1" x14ac:dyDescent="0.15">
      <c r="A298" s="166">
        <v>29</v>
      </c>
      <c r="B298" s="166">
        <v>1</v>
      </c>
      <c r="C298" s="166" t="e">
        <f>#REF!</f>
        <v>#REF!</v>
      </c>
      <c r="E298" s="166" t="e">
        <f>#REF!</f>
        <v>#REF!</v>
      </c>
      <c r="F298" s="166" t="e">
        <f>#REF!</f>
        <v>#REF!</v>
      </c>
      <c r="G298" s="251" t="str">
        <f>IF(ISERROR(VLOOKUP(E298,労務比率,#REF!,FALSE)),"",VLOOKUP(E298,労務比率,#REF!,FALSE))</f>
        <v/>
      </c>
      <c r="H298" s="251" t="str">
        <f>IF(ISERROR(VLOOKUP(E298,労務比率,#REF!+1,FALSE)),"",VLOOKUP(E298,労務比率,#REF!+1,FALSE))</f>
        <v/>
      </c>
      <c r="I298" s="166" t="e">
        <f>#REF!</f>
        <v>#REF!</v>
      </c>
      <c r="J298" s="166" t="e">
        <f>#REF!</f>
        <v>#REF!</v>
      </c>
      <c r="K298" s="166" t="e">
        <f>#REF!</f>
        <v>#REF!</v>
      </c>
      <c r="L298" s="276">
        <f t="shared" si="34"/>
        <v>0</v>
      </c>
      <c r="M298" s="251">
        <f t="shared" si="36"/>
        <v>0</v>
      </c>
      <c r="N298" s="280" t="e">
        <f t="shared" si="35"/>
        <v>#REF!</v>
      </c>
      <c r="O298" s="279" t="e">
        <f t="shared" si="37"/>
        <v>#REF!</v>
      </c>
      <c r="P298" s="280">
        <f>INT(SUMIF(O298:O306,0,I298:I306)*105/108)</f>
        <v>0</v>
      </c>
      <c r="Q298" s="283">
        <f>INT(P298*IF(COUNTIF(R298:R306,1)=0,0,SUMIF(R298:R306,1,G298:G306)/COUNTIF(R298:R306,1))/100)</f>
        <v>0</v>
      </c>
      <c r="R298" s="280" t="e">
        <f>IF(AND(J298=0,C298&gt;=設定シート!E$85,C298&lt;=設定シート!G$85),1,0)</f>
        <v>#REF!</v>
      </c>
    </row>
    <row r="299" spans="1:18" ht="15" customHeight="1" x14ac:dyDescent="0.15">
      <c r="B299" s="166">
        <v>2</v>
      </c>
      <c r="C299" s="166" t="e">
        <f>#REF!</f>
        <v>#REF!</v>
      </c>
      <c r="E299" s="166" t="e">
        <f>#REF!</f>
        <v>#REF!</v>
      </c>
      <c r="F299" s="166" t="e">
        <f>#REF!</f>
        <v>#REF!</v>
      </c>
      <c r="G299" s="251" t="str">
        <f>IF(ISERROR(VLOOKUP(E299,労務比率,#REF!,FALSE)),"",VLOOKUP(E299,労務比率,#REF!,FALSE))</f>
        <v/>
      </c>
      <c r="H299" s="251" t="str">
        <f>IF(ISERROR(VLOOKUP(E299,労務比率,#REF!+1,FALSE)),"",VLOOKUP(E299,労務比率,#REF!+1,FALSE))</f>
        <v/>
      </c>
      <c r="I299" s="166" t="e">
        <f>#REF!</f>
        <v>#REF!</v>
      </c>
      <c r="J299" s="166" t="e">
        <f>#REF!</f>
        <v>#REF!</v>
      </c>
      <c r="K299" s="166" t="e">
        <f>#REF!</f>
        <v>#REF!</v>
      </c>
      <c r="L299" s="276">
        <f t="shared" si="34"/>
        <v>0</v>
      </c>
      <c r="M299" s="251">
        <f t="shared" si="36"/>
        <v>0</v>
      </c>
      <c r="N299" s="280" t="e">
        <f t="shared" si="35"/>
        <v>#REF!</v>
      </c>
      <c r="O299" s="279" t="e">
        <f t="shared" si="37"/>
        <v>#REF!</v>
      </c>
      <c r="P299" s="280"/>
      <c r="Q299" s="280"/>
      <c r="R299" s="280" t="e">
        <f>IF(AND(J299=0,C299&gt;=設定シート!E$85,C299&lt;=設定シート!G$85),1,0)</f>
        <v>#REF!</v>
      </c>
    </row>
    <row r="300" spans="1:18" ht="15" customHeight="1" x14ac:dyDescent="0.15">
      <c r="B300" s="166">
        <v>3</v>
      </c>
      <c r="C300" s="166" t="e">
        <f>#REF!</f>
        <v>#REF!</v>
      </c>
      <c r="E300" s="166" t="e">
        <f>#REF!</f>
        <v>#REF!</v>
      </c>
      <c r="F300" s="166" t="e">
        <f>#REF!</f>
        <v>#REF!</v>
      </c>
      <c r="G300" s="251" t="str">
        <f>IF(ISERROR(VLOOKUP(E300,労務比率,#REF!,FALSE)),"",VLOOKUP(E300,労務比率,#REF!,FALSE))</f>
        <v/>
      </c>
      <c r="H300" s="251" t="str">
        <f>IF(ISERROR(VLOOKUP(E300,労務比率,#REF!+1,FALSE)),"",VLOOKUP(E300,労務比率,#REF!+1,FALSE))</f>
        <v/>
      </c>
      <c r="I300" s="166" t="e">
        <f>#REF!</f>
        <v>#REF!</v>
      </c>
      <c r="J300" s="166" t="e">
        <f>#REF!</f>
        <v>#REF!</v>
      </c>
      <c r="K300" s="166" t="e">
        <f>#REF!</f>
        <v>#REF!</v>
      </c>
      <c r="L300" s="276">
        <f t="shared" si="34"/>
        <v>0</v>
      </c>
      <c r="M300" s="251">
        <f t="shared" si="36"/>
        <v>0</v>
      </c>
      <c r="N300" s="280" t="e">
        <f t="shared" si="35"/>
        <v>#REF!</v>
      </c>
      <c r="O300" s="279" t="e">
        <f t="shared" si="37"/>
        <v>#REF!</v>
      </c>
      <c r="P300" s="280"/>
      <c r="Q300" s="280"/>
      <c r="R300" s="280" t="e">
        <f>IF(AND(J300=0,C300&gt;=設定シート!E$85,C300&lt;=設定シート!G$85),1,0)</f>
        <v>#REF!</v>
      </c>
    </row>
    <row r="301" spans="1:18" ht="15" customHeight="1" x14ac:dyDescent="0.15">
      <c r="B301" s="166">
        <v>4</v>
      </c>
      <c r="C301" s="166" t="e">
        <f>#REF!</f>
        <v>#REF!</v>
      </c>
      <c r="E301" s="166" t="e">
        <f>#REF!</f>
        <v>#REF!</v>
      </c>
      <c r="F301" s="166" t="e">
        <f>#REF!</f>
        <v>#REF!</v>
      </c>
      <c r="G301" s="251" t="str">
        <f>IF(ISERROR(VLOOKUP(E301,労務比率,#REF!,FALSE)),"",VLOOKUP(E301,労務比率,#REF!,FALSE))</f>
        <v/>
      </c>
      <c r="H301" s="251" t="str">
        <f>IF(ISERROR(VLOOKUP(E301,労務比率,#REF!+1,FALSE)),"",VLOOKUP(E301,労務比率,#REF!+1,FALSE))</f>
        <v/>
      </c>
      <c r="I301" s="166" t="e">
        <f>#REF!</f>
        <v>#REF!</v>
      </c>
      <c r="J301" s="166" t="e">
        <f>#REF!</f>
        <v>#REF!</v>
      </c>
      <c r="K301" s="166" t="e">
        <f>#REF!</f>
        <v>#REF!</v>
      </c>
      <c r="L301" s="276">
        <f t="shared" si="34"/>
        <v>0</v>
      </c>
      <c r="M301" s="251">
        <f t="shared" si="36"/>
        <v>0</v>
      </c>
      <c r="N301" s="280" t="e">
        <f t="shared" si="35"/>
        <v>#REF!</v>
      </c>
      <c r="O301" s="279" t="e">
        <f t="shared" si="37"/>
        <v>#REF!</v>
      </c>
      <c r="P301" s="280"/>
      <c r="Q301" s="280"/>
      <c r="R301" s="280" t="e">
        <f>IF(AND(J301=0,C301&gt;=設定シート!E$85,C301&lt;=設定シート!G$85),1,0)</f>
        <v>#REF!</v>
      </c>
    </row>
    <row r="302" spans="1:18" ht="15" customHeight="1" x14ac:dyDescent="0.15">
      <c r="B302" s="166">
        <v>5</v>
      </c>
      <c r="C302" s="166" t="e">
        <f>#REF!</f>
        <v>#REF!</v>
      </c>
      <c r="E302" s="166" t="e">
        <f>#REF!</f>
        <v>#REF!</v>
      </c>
      <c r="F302" s="166" t="e">
        <f>#REF!</f>
        <v>#REF!</v>
      </c>
      <c r="G302" s="251" t="str">
        <f>IF(ISERROR(VLOOKUP(E302,労務比率,#REF!,FALSE)),"",VLOOKUP(E302,労務比率,#REF!,FALSE))</f>
        <v/>
      </c>
      <c r="H302" s="251" t="str">
        <f>IF(ISERROR(VLOOKUP(E302,労務比率,#REF!+1,FALSE)),"",VLOOKUP(E302,労務比率,#REF!+1,FALSE))</f>
        <v/>
      </c>
      <c r="I302" s="166" t="e">
        <f>#REF!</f>
        <v>#REF!</v>
      </c>
      <c r="J302" s="166" t="e">
        <f>#REF!</f>
        <v>#REF!</v>
      </c>
      <c r="K302" s="166" t="e">
        <f>#REF!</f>
        <v>#REF!</v>
      </c>
      <c r="L302" s="276">
        <f t="shared" si="34"/>
        <v>0</v>
      </c>
      <c r="M302" s="251">
        <f t="shared" si="36"/>
        <v>0</v>
      </c>
      <c r="N302" s="280" t="e">
        <f t="shared" si="35"/>
        <v>#REF!</v>
      </c>
      <c r="O302" s="279" t="e">
        <f t="shared" si="37"/>
        <v>#REF!</v>
      </c>
      <c r="P302" s="280"/>
      <c r="Q302" s="280"/>
      <c r="R302" s="280" t="e">
        <f>IF(AND(J302=0,C302&gt;=設定シート!E$85,C302&lt;=設定シート!G$85),1,0)</f>
        <v>#REF!</v>
      </c>
    </row>
    <row r="303" spans="1:18" ht="15" customHeight="1" x14ac:dyDescent="0.15">
      <c r="B303" s="166">
        <v>6</v>
      </c>
      <c r="C303" s="166" t="e">
        <f>#REF!</f>
        <v>#REF!</v>
      </c>
      <c r="E303" s="166" t="e">
        <f>#REF!</f>
        <v>#REF!</v>
      </c>
      <c r="F303" s="166" t="e">
        <f>#REF!</f>
        <v>#REF!</v>
      </c>
      <c r="G303" s="251" t="str">
        <f>IF(ISERROR(VLOOKUP(E303,労務比率,#REF!,FALSE)),"",VLOOKUP(E303,労務比率,#REF!,FALSE))</f>
        <v/>
      </c>
      <c r="H303" s="251" t="str">
        <f>IF(ISERROR(VLOOKUP(E303,労務比率,#REF!+1,FALSE)),"",VLOOKUP(E303,労務比率,#REF!+1,FALSE))</f>
        <v/>
      </c>
      <c r="I303" s="166" t="e">
        <f>#REF!</f>
        <v>#REF!</v>
      </c>
      <c r="J303" s="166" t="e">
        <f>#REF!</f>
        <v>#REF!</v>
      </c>
      <c r="K303" s="166" t="e">
        <f>#REF!</f>
        <v>#REF!</v>
      </c>
      <c r="L303" s="276">
        <f t="shared" si="34"/>
        <v>0</v>
      </c>
      <c r="M303" s="251">
        <f t="shared" si="36"/>
        <v>0</v>
      </c>
      <c r="N303" s="280" t="e">
        <f t="shared" si="35"/>
        <v>#REF!</v>
      </c>
      <c r="O303" s="279" t="e">
        <f t="shared" si="37"/>
        <v>#REF!</v>
      </c>
      <c r="P303" s="280"/>
      <c r="Q303" s="280"/>
      <c r="R303" s="280" t="e">
        <f>IF(AND(J303=0,C303&gt;=設定シート!E$85,C303&lt;=設定シート!G$85),1,0)</f>
        <v>#REF!</v>
      </c>
    </row>
    <row r="304" spans="1:18" ht="15" customHeight="1" x14ac:dyDescent="0.15">
      <c r="B304" s="166">
        <v>7</v>
      </c>
      <c r="C304" s="166" t="e">
        <f>#REF!</f>
        <v>#REF!</v>
      </c>
      <c r="E304" s="166" t="e">
        <f>#REF!</f>
        <v>#REF!</v>
      </c>
      <c r="F304" s="166" t="e">
        <f>#REF!</f>
        <v>#REF!</v>
      </c>
      <c r="G304" s="251" t="str">
        <f>IF(ISERROR(VLOOKUP(E304,労務比率,#REF!,FALSE)),"",VLOOKUP(E304,労務比率,#REF!,FALSE))</f>
        <v/>
      </c>
      <c r="H304" s="251" t="str">
        <f>IF(ISERROR(VLOOKUP(E304,労務比率,#REF!+1,FALSE)),"",VLOOKUP(E304,労務比率,#REF!+1,FALSE))</f>
        <v/>
      </c>
      <c r="I304" s="166" t="e">
        <f>#REF!</f>
        <v>#REF!</v>
      </c>
      <c r="J304" s="166" t="e">
        <f>#REF!</f>
        <v>#REF!</v>
      </c>
      <c r="K304" s="166" t="e">
        <f>#REF!</f>
        <v>#REF!</v>
      </c>
      <c r="L304" s="276">
        <f t="shared" si="34"/>
        <v>0</v>
      </c>
      <c r="M304" s="251">
        <f t="shared" si="36"/>
        <v>0</v>
      </c>
      <c r="N304" s="280" t="e">
        <f t="shared" si="35"/>
        <v>#REF!</v>
      </c>
      <c r="O304" s="279" t="e">
        <f t="shared" si="37"/>
        <v>#REF!</v>
      </c>
      <c r="P304" s="280"/>
      <c r="Q304" s="280"/>
      <c r="R304" s="280" t="e">
        <f>IF(AND(J304=0,C304&gt;=設定シート!E$85,C304&lt;=設定シート!G$85),1,0)</f>
        <v>#REF!</v>
      </c>
    </row>
    <row r="305" spans="1:18" ht="15" customHeight="1" x14ac:dyDescent="0.15">
      <c r="B305" s="166">
        <v>8</v>
      </c>
      <c r="C305" s="166" t="e">
        <f>#REF!</f>
        <v>#REF!</v>
      </c>
      <c r="E305" s="166" t="e">
        <f>#REF!</f>
        <v>#REF!</v>
      </c>
      <c r="F305" s="166" t="e">
        <f>#REF!</f>
        <v>#REF!</v>
      </c>
      <c r="G305" s="251" t="str">
        <f>IF(ISERROR(VLOOKUP(E305,労務比率,#REF!,FALSE)),"",VLOOKUP(E305,労務比率,#REF!,FALSE))</f>
        <v/>
      </c>
      <c r="H305" s="251" t="str">
        <f>IF(ISERROR(VLOOKUP(E305,労務比率,#REF!+1,FALSE)),"",VLOOKUP(E305,労務比率,#REF!+1,FALSE))</f>
        <v/>
      </c>
      <c r="I305" s="166" t="e">
        <f>#REF!</f>
        <v>#REF!</v>
      </c>
      <c r="J305" s="166" t="e">
        <f>#REF!</f>
        <v>#REF!</v>
      </c>
      <c r="K305" s="166" t="e">
        <f>#REF!</f>
        <v>#REF!</v>
      </c>
      <c r="L305" s="276">
        <f t="shared" si="34"/>
        <v>0</v>
      </c>
      <c r="M305" s="251">
        <f t="shared" si="36"/>
        <v>0</v>
      </c>
      <c r="N305" s="280" t="e">
        <f t="shared" si="35"/>
        <v>#REF!</v>
      </c>
      <c r="O305" s="279" t="e">
        <f t="shared" si="37"/>
        <v>#REF!</v>
      </c>
      <c r="P305" s="280"/>
      <c r="Q305" s="280"/>
      <c r="R305" s="280" t="e">
        <f>IF(AND(J305=0,C305&gt;=設定シート!E$85,C305&lt;=設定シート!G$85),1,0)</f>
        <v>#REF!</v>
      </c>
    </row>
    <row r="306" spans="1:18" ht="15" customHeight="1" x14ac:dyDescent="0.15">
      <c r="B306" s="166">
        <v>9</v>
      </c>
      <c r="C306" s="166" t="e">
        <f>#REF!</f>
        <v>#REF!</v>
      </c>
      <c r="E306" s="166" t="e">
        <f>#REF!</f>
        <v>#REF!</v>
      </c>
      <c r="F306" s="166" t="e">
        <f>#REF!</f>
        <v>#REF!</v>
      </c>
      <c r="G306" s="251" t="str">
        <f>IF(ISERROR(VLOOKUP(E306,労務比率,#REF!,FALSE)),"",VLOOKUP(E306,労務比率,#REF!,FALSE))</f>
        <v/>
      </c>
      <c r="H306" s="251" t="str">
        <f>IF(ISERROR(VLOOKUP(E306,労務比率,#REF!+1,FALSE)),"",VLOOKUP(E306,労務比率,#REF!+1,FALSE))</f>
        <v/>
      </c>
      <c r="I306" s="166" t="e">
        <f>#REF!</f>
        <v>#REF!</v>
      </c>
      <c r="J306" s="166" t="e">
        <f>#REF!</f>
        <v>#REF!</v>
      </c>
      <c r="K306" s="166" t="e">
        <f>#REF!</f>
        <v>#REF!</v>
      </c>
      <c r="L306" s="276">
        <f t="shared" si="34"/>
        <v>0</v>
      </c>
      <c r="M306" s="251">
        <f t="shared" si="36"/>
        <v>0</v>
      </c>
      <c r="N306" s="280" t="e">
        <f t="shared" si="35"/>
        <v>#REF!</v>
      </c>
      <c r="O306" s="279" t="e">
        <f t="shared" si="37"/>
        <v>#REF!</v>
      </c>
      <c r="P306" s="280"/>
      <c r="Q306" s="280"/>
      <c r="R306" s="280" t="e">
        <f>IF(AND(J306=0,C306&gt;=設定シート!E$85,C306&lt;=設定シート!G$85),1,0)</f>
        <v>#REF!</v>
      </c>
    </row>
    <row r="307" spans="1:18" ht="15" customHeight="1" x14ac:dyDescent="0.15">
      <c r="A307" s="166">
        <v>30</v>
      </c>
      <c r="B307" s="166">
        <v>1</v>
      </c>
      <c r="C307" s="166" t="e">
        <f>#REF!</f>
        <v>#REF!</v>
      </c>
      <c r="E307" s="166" t="e">
        <f>#REF!</f>
        <v>#REF!</v>
      </c>
      <c r="F307" s="166" t="e">
        <f>#REF!</f>
        <v>#REF!</v>
      </c>
      <c r="G307" s="251" t="str">
        <f>IF(ISERROR(VLOOKUP(E307,労務比率,#REF!,FALSE)),"",VLOOKUP(E307,労務比率,#REF!,FALSE))</f>
        <v/>
      </c>
      <c r="H307" s="251" t="str">
        <f>IF(ISERROR(VLOOKUP(E307,労務比率,#REF!+1,FALSE)),"",VLOOKUP(E307,労務比率,#REF!+1,FALSE))</f>
        <v/>
      </c>
      <c r="I307" s="166" t="e">
        <f>#REF!</f>
        <v>#REF!</v>
      </c>
      <c r="J307" s="166" t="e">
        <f>#REF!</f>
        <v>#REF!</v>
      </c>
      <c r="K307" s="166" t="e">
        <f>#REF!</f>
        <v>#REF!</v>
      </c>
      <c r="L307" s="276">
        <f t="shared" si="34"/>
        <v>0</v>
      </c>
      <c r="M307" s="251">
        <f t="shared" si="36"/>
        <v>0</v>
      </c>
      <c r="N307" s="280" t="e">
        <f t="shared" ref="N307:N315" si="38">IF(R307=1,0,I307)</f>
        <v>#REF!</v>
      </c>
      <c r="O307" s="279" t="e">
        <f t="shared" si="37"/>
        <v>#REF!</v>
      </c>
      <c r="P307" s="280">
        <f>INT(SUMIF(O307:O315,0,I307:I315)*105/108)</f>
        <v>0</v>
      </c>
      <c r="Q307" s="283">
        <f>INT(P307*IF(COUNTIF(R307:R315,1)=0,0,SUMIF(R307:R315,1,G307:G315)/COUNTIF(R307:R315,1))/100)</f>
        <v>0</v>
      </c>
      <c r="R307" s="280" t="e">
        <f>IF(AND(J307=0,C307&gt;=設定シート!E$85,C307&lt;=設定シート!G$85),1,0)</f>
        <v>#REF!</v>
      </c>
    </row>
    <row r="308" spans="1:18" ht="15" customHeight="1" x14ac:dyDescent="0.15">
      <c r="B308" s="166">
        <v>2</v>
      </c>
      <c r="C308" s="166" t="e">
        <f>#REF!</f>
        <v>#REF!</v>
      </c>
      <c r="E308" s="166" t="e">
        <f>#REF!</f>
        <v>#REF!</v>
      </c>
      <c r="F308" s="166" t="e">
        <f>#REF!</f>
        <v>#REF!</v>
      </c>
      <c r="G308" s="251" t="str">
        <f>IF(ISERROR(VLOOKUP(E308,労務比率,#REF!,FALSE)),"",VLOOKUP(E308,労務比率,#REF!,FALSE))</f>
        <v/>
      </c>
      <c r="H308" s="251" t="str">
        <f>IF(ISERROR(VLOOKUP(E308,労務比率,#REF!+1,FALSE)),"",VLOOKUP(E308,労務比率,#REF!+1,FALSE))</f>
        <v/>
      </c>
      <c r="I308" s="166" t="e">
        <f>#REF!</f>
        <v>#REF!</v>
      </c>
      <c r="J308" s="166" t="e">
        <f>#REF!</f>
        <v>#REF!</v>
      </c>
      <c r="K308" s="166" t="e">
        <f>#REF!</f>
        <v>#REF!</v>
      </c>
      <c r="L308" s="276">
        <f t="shared" ref="L308:L315" si="39">IF(ISERROR(INT((ROUNDDOWN(I308*G308/100,0)+K308)/1000)),0,INT((ROUNDDOWN(I308*G308/100,0)+K308)/1000))</f>
        <v>0</v>
      </c>
      <c r="M308" s="251">
        <f t="shared" si="36"/>
        <v>0</v>
      </c>
      <c r="N308" s="280" t="e">
        <f t="shared" si="38"/>
        <v>#REF!</v>
      </c>
      <c r="O308" s="279" t="e">
        <f t="shared" si="37"/>
        <v>#REF!</v>
      </c>
      <c r="P308" s="280"/>
      <c r="Q308" s="280"/>
      <c r="R308" s="280" t="e">
        <f>IF(AND(J308=0,C308&gt;=設定シート!E$85,C308&lt;=設定シート!G$85),1,0)</f>
        <v>#REF!</v>
      </c>
    </row>
    <row r="309" spans="1:18" ht="15" customHeight="1" x14ac:dyDescent="0.15">
      <c r="B309" s="166">
        <v>3</v>
      </c>
      <c r="C309" s="166" t="e">
        <f>#REF!</f>
        <v>#REF!</v>
      </c>
      <c r="E309" s="166" t="e">
        <f>#REF!</f>
        <v>#REF!</v>
      </c>
      <c r="F309" s="166" t="e">
        <f>#REF!</f>
        <v>#REF!</v>
      </c>
      <c r="G309" s="251" t="str">
        <f>IF(ISERROR(VLOOKUP(E309,労務比率,#REF!,FALSE)),"",VLOOKUP(E309,労務比率,#REF!,FALSE))</f>
        <v/>
      </c>
      <c r="H309" s="251" t="str">
        <f>IF(ISERROR(VLOOKUP(E309,労務比率,#REF!+1,FALSE)),"",VLOOKUP(E309,労務比率,#REF!+1,FALSE))</f>
        <v/>
      </c>
      <c r="I309" s="166" t="e">
        <f>#REF!</f>
        <v>#REF!</v>
      </c>
      <c r="J309" s="166" t="e">
        <f>#REF!</f>
        <v>#REF!</v>
      </c>
      <c r="K309" s="166" t="e">
        <f>#REF!</f>
        <v>#REF!</v>
      </c>
      <c r="L309" s="276">
        <f t="shared" si="39"/>
        <v>0</v>
      </c>
      <c r="M309" s="251">
        <f t="shared" si="36"/>
        <v>0</v>
      </c>
      <c r="N309" s="280" t="e">
        <f t="shared" si="38"/>
        <v>#REF!</v>
      </c>
      <c r="O309" s="279" t="e">
        <f t="shared" si="37"/>
        <v>#REF!</v>
      </c>
      <c r="P309" s="280"/>
      <c r="Q309" s="280"/>
      <c r="R309" s="280" t="e">
        <f>IF(AND(J309=0,C309&gt;=設定シート!E$85,C309&lt;=設定シート!G$85),1,0)</f>
        <v>#REF!</v>
      </c>
    </row>
    <row r="310" spans="1:18" ht="15" customHeight="1" x14ac:dyDescent="0.15">
      <c r="B310" s="166">
        <v>4</v>
      </c>
      <c r="C310" s="166" t="e">
        <f>#REF!</f>
        <v>#REF!</v>
      </c>
      <c r="E310" s="166" t="e">
        <f>#REF!</f>
        <v>#REF!</v>
      </c>
      <c r="F310" s="166" t="e">
        <f>#REF!</f>
        <v>#REF!</v>
      </c>
      <c r="G310" s="251" t="str">
        <f>IF(ISERROR(VLOOKUP(E310,労務比率,#REF!,FALSE)),"",VLOOKUP(E310,労務比率,#REF!,FALSE))</f>
        <v/>
      </c>
      <c r="H310" s="251" t="str">
        <f>IF(ISERROR(VLOOKUP(E310,労務比率,#REF!+1,FALSE)),"",VLOOKUP(E310,労務比率,#REF!+1,FALSE))</f>
        <v/>
      </c>
      <c r="I310" s="166" t="e">
        <f>#REF!</f>
        <v>#REF!</v>
      </c>
      <c r="J310" s="166" t="e">
        <f>#REF!</f>
        <v>#REF!</v>
      </c>
      <c r="K310" s="166" t="e">
        <f>#REF!</f>
        <v>#REF!</v>
      </c>
      <c r="L310" s="276">
        <f t="shared" si="39"/>
        <v>0</v>
      </c>
      <c r="M310" s="251">
        <f t="shared" si="36"/>
        <v>0</v>
      </c>
      <c r="N310" s="280" t="e">
        <f t="shared" si="38"/>
        <v>#REF!</v>
      </c>
      <c r="O310" s="279" t="e">
        <f t="shared" si="37"/>
        <v>#REF!</v>
      </c>
      <c r="P310" s="280"/>
      <c r="Q310" s="280"/>
      <c r="R310" s="280" t="e">
        <f>IF(AND(J310=0,C310&gt;=設定シート!E$85,C310&lt;=設定シート!G$85),1,0)</f>
        <v>#REF!</v>
      </c>
    </row>
    <row r="311" spans="1:18" ht="15" customHeight="1" x14ac:dyDescent="0.15">
      <c r="B311" s="166">
        <v>5</v>
      </c>
      <c r="C311" s="166" t="e">
        <f>#REF!</f>
        <v>#REF!</v>
      </c>
      <c r="E311" s="166" t="e">
        <f>#REF!</f>
        <v>#REF!</v>
      </c>
      <c r="F311" s="166" t="e">
        <f>#REF!</f>
        <v>#REF!</v>
      </c>
      <c r="G311" s="251" t="str">
        <f>IF(ISERROR(VLOOKUP(E311,労務比率,#REF!,FALSE)),"",VLOOKUP(E311,労務比率,#REF!,FALSE))</f>
        <v/>
      </c>
      <c r="H311" s="251" t="str">
        <f>IF(ISERROR(VLOOKUP(E311,労務比率,#REF!+1,FALSE)),"",VLOOKUP(E311,労務比率,#REF!+1,FALSE))</f>
        <v/>
      </c>
      <c r="I311" s="166" t="e">
        <f>#REF!</f>
        <v>#REF!</v>
      </c>
      <c r="J311" s="166" t="e">
        <f>#REF!</f>
        <v>#REF!</v>
      </c>
      <c r="K311" s="166" t="e">
        <f>#REF!</f>
        <v>#REF!</v>
      </c>
      <c r="L311" s="276">
        <f t="shared" si="39"/>
        <v>0</v>
      </c>
      <c r="M311" s="251">
        <f t="shared" si="36"/>
        <v>0</v>
      </c>
      <c r="N311" s="280" t="e">
        <f t="shared" si="38"/>
        <v>#REF!</v>
      </c>
      <c r="O311" s="279" t="e">
        <f t="shared" si="37"/>
        <v>#REF!</v>
      </c>
      <c r="P311" s="280"/>
      <c r="Q311" s="280"/>
      <c r="R311" s="280" t="e">
        <f>IF(AND(J311=0,C311&gt;=設定シート!E$85,C311&lt;=設定シート!G$85),1,0)</f>
        <v>#REF!</v>
      </c>
    </row>
    <row r="312" spans="1:18" ht="15" customHeight="1" x14ac:dyDescent="0.15">
      <c r="B312" s="166">
        <v>6</v>
      </c>
      <c r="C312" s="166" t="e">
        <f>#REF!</f>
        <v>#REF!</v>
      </c>
      <c r="E312" s="166" t="e">
        <f>#REF!</f>
        <v>#REF!</v>
      </c>
      <c r="F312" s="166" t="e">
        <f>#REF!</f>
        <v>#REF!</v>
      </c>
      <c r="G312" s="251" t="str">
        <f>IF(ISERROR(VLOOKUP(E312,労務比率,#REF!,FALSE)),"",VLOOKUP(E312,労務比率,#REF!,FALSE))</f>
        <v/>
      </c>
      <c r="H312" s="251" t="str">
        <f>IF(ISERROR(VLOOKUP(E312,労務比率,#REF!+1,FALSE)),"",VLOOKUP(E312,労務比率,#REF!+1,FALSE))</f>
        <v/>
      </c>
      <c r="I312" s="166" t="e">
        <f>#REF!</f>
        <v>#REF!</v>
      </c>
      <c r="J312" s="166" t="e">
        <f>#REF!</f>
        <v>#REF!</v>
      </c>
      <c r="K312" s="166" t="e">
        <f>#REF!</f>
        <v>#REF!</v>
      </c>
      <c r="L312" s="276">
        <f t="shared" si="39"/>
        <v>0</v>
      </c>
      <c r="M312" s="251">
        <f t="shared" ref="M312:M315" si="40">IF(ISERROR(L312*H312),0,L312*H312)</f>
        <v>0</v>
      </c>
      <c r="N312" s="280" t="e">
        <f t="shared" si="38"/>
        <v>#REF!</v>
      </c>
      <c r="O312" s="279" t="e">
        <f t="shared" si="37"/>
        <v>#REF!</v>
      </c>
      <c r="P312" s="280"/>
      <c r="Q312" s="280"/>
      <c r="R312" s="280" t="e">
        <f>IF(AND(J312=0,C312&gt;=設定シート!E$85,C312&lt;=設定シート!G$85),1,0)</f>
        <v>#REF!</v>
      </c>
    </row>
    <row r="313" spans="1:18" ht="15" customHeight="1" x14ac:dyDescent="0.15">
      <c r="B313" s="166">
        <v>7</v>
      </c>
      <c r="C313" s="166" t="e">
        <f>#REF!</f>
        <v>#REF!</v>
      </c>
      <c r="E313" s="166" t="e">
        <f>#REF!</f>
        <v>#REF!</v>
      </c>
      <c r="F313" s="166" t="e">
        <f>#REF!</f>
        <v>#REF!</v>
      </c>
      <c r="G313" s="251" t="str">
        <f>IF(ISERROR(VLOOKUP(E313,労務比率,#REF!,FALSE)),"",VLOOKUP(E313,労務比率,#REF!,FALSE))</f>
        <v/>
      </c>
      <c r="H313" s="251" t="str">
        <f>IF(ISERROR(VLOOKUP(E313,労務比率,#REF!+1,FALSE)),"",VLOOKUP(E313,労務比率,#REF!+1,FALSE))</f>
        <v/>
      </c>
      <c r="I313" s="166" t="e">
        <f>#REF!</f>
        <v>#REF!</v>
      </c>
      <c r="J313" s="166" t="e">
        <f>#REF!</f>
        <v>#REF!</v>
      </c>
      <c r="K313" s="166" t="e">
        <f>#REF!</f>
        <v>#REF!</v>
      </c>
      <c r="L313" s="276">
        <f t="shared" si="39"/>
        <v>0</v>
      </c>
      <c r="M313" s="251">
        <f t="shared" si="40"/>
        <v>0</v>
      </c>
      <c r="N313" s="280" t="e">
        <f t="shared" si="38"/>
        <v>#REF!</v>
      </c>
      <c r="O313" s="279" t="e">
        <f t="shared" si="37"/>
        <v>#REF!</v>
      </c>
      <c r="P313" s="280"/>
      <c r="Q313" s="280"/>
      <c r="R313" s="280" t="e">
        <f>IF(AND(J313=0,C313&gt;=設定シート!E$85,C313&lt;=設定シート!G$85),1,0)</f>
        <v>#REF!</v>
      </c>
    </row>
    <row r="314" spans="1:18" ht="15" customHeight="1" x14ac:dyDescent="0.15">
      <c r="B314" s="166">
        <v>8</v>
      </c>
      <c r="C314" s="166" t="e">
        <f>#REF!</f>
        <v>#REF!</v>
      </c>
      <c r="E314" s="166" t="e">
        <f>#REF!</f>
        <v>#REF!</v>
      </c>
      <c r="F314" s="166" t="e">
        <f>#REF!</f>
        <v>#REF!</v>
      </c>
      <c r="G314" s="251" t="str">
        <f>IF(ISERROR(VLOOKUP(E314,労務比率,#REF!,FALSE)),"",VLOOKUP(E314,労務比率,#REF!,FALSE))</f>
        <v/>
      </c>
      <c r="H314" s="251" t="str">
        <f>IF(ISERROR(VLOOKUP(E314,労務比率,#REF!+1,FALSE)),"",VLOOKUP(E314,労務比率,#REF!+1,FALSE))</f>
        <v/>
      </c>
      <c r="I314" s="166" t="e">
        <f>#REF!</f>
        <v>#REF!</v>
      </c>
      <c r="J314" s="166" t="e">
        <f>#REF!</f>
        <v>#REF!</v>
      </c>
      <c r="K314" s="166" t="e">
        <f>#REF!</f>
        <v>#REF!</v>
      </c>
      <c r="L314" s="276">
        <f t="shared" si="39"/>
        <v>0</v>
      </c>
      <c r="M314" s="251">
        <f t="shared" si="40"/>
        <v>0</v>
      </c>
      <c r="N314" s="280" t="e">
        <f t="shared" si="38"/>
        <v>#REF!</v>
      </c>
      <c r="O314" s="279" t="e">
        <f t="shared" si="37"/>
        <v>#REF!</v>
      </c>
      <c r="P314" s="280"/>
      <c r="Q314" s="280"/>
      <c r="R314" s="280" t="e">
        <f>IF(AND(J314=0,C314&gt;=設定シート!E$85,C314&lt;=設定シート!G$85),1,0)</f>
        <v>#REF!</v>
      </c>
    </row>
    <row r="315" spans="1:18" ht="15" customHeight="1" x14ac:dyDescent="0.15">
      <c r="B315" s="166">
        <v>9</v>
      </c>
      <c r="C315" s="166" t="e">
        <f>#REF!</f>
        <v>#REF!</v>
      </c>
      <c r="E315" s="166" t="e">
        <f>#REF!</f>
        <v>#REF!</v>
      </c>
      <c r="F315" s="166" t="e">
        <f>#REF!</f>
        <v>#REF!</v>
      </c>
      <c r="G315" s="251" t="str">
        <f>IF(ISERROR(VLOOKUP(E315,労務比率,#REF!,FALSE)),"",VLOOKUP(E315,労務比率,#REF!,FALSE))</f>
        <v/>
      </c>
      <c r="H315" s="251" t="str">
        <f>IF(ISERROR(VLOOKUP(E315,労務比率,#REF!+1,FALSE)),"",VLOOKUP(E315,労務比率,#REF!+1,FALSE))</f>
        <v/>
      </c>
      <c r="I315" s="166" t="e">
        <f>#REF!</f>
        <v>#REF!</v>
      </c>
      <c r="J315" s="166" t="e">
        <f>#REF!</f>
        <v>#REF!</v>
      </c>
      <c r="K315" s="166" t="e">
        <f>#REF!</f>
        <v>#REF!</v>
      </c>
      <c r="L315" s="276">
        <f t="shared" si="39"/>
        <v>0</v>
      </c>
      <c r="M315" s="251">
        <f t="shared" si="40"/>
        <v>0</v>
      </c>
      <c r="N315" s="280" t="e">
        <f t="shared" si="38"/>
        <v>#REF!</v>
      </c>
      <c r="O315" s="279" t="e">
        <f t="shared" si="37"/>
        <v>#REF!</v>
      </c>
      <c r="P315" s="280"/>
      <c r="Q315" s="280"/>
      <c r="R315" s="280" t="e">
        <f>IF(AND(J315=0,C315&gt;=設定シート!E$85,C315&lt;=設定シート!G$85),1,0)</f>
        <v>#REF!</v>
      </c>
    </row>
    <row r="316" spans="1:18" ht="15" customHeight="1" x14ac:dyDescent="0.15">
      <c r="P316" s="280"/>
      <c r="Q316" s="280"/>
      <c r="R316" s="280"/>
    </row>
    <row r="317" spans="1:18" ht="15" customHeight="1" x14ac:dyDescent="0.15">
      <c r="P317" s="280"/>
      <c r="Q317" s="280"/>
      <c r="R317" s="280"/>
    </row>
    <row r="318" spans="1:18" ht="15" customHeight="1" x14ac:dyDescent="0.15">
      <c r="P318" s="280"/>
      <c r="Q318" s="280"/>
      <c r="R318" s="280"/>
    </row>
    <row r="319" spans="1:18" ht="15" customHeight="1" x14ac:dyDescent="0.15">
      <c r="P319" s="280"/>
      <c r="Q319" s="280"/>
      <c r="R319" s="280"/>
    </row>
    <row r="320" spans="1:18" ht="15" customHeight="1" x14ac:dyDescent="0.15">
      <c r="P320" s="280"/>
      <c r="Q320" s="280"/>
      <c r="R320" s="280"/>
    </row>
    <row r="321" spans="16:18" ht="15" customHeight="1" x14ac:dyDescent="0.15">
      <c r="P321" s="280"/>
      <c r="Q321" s="280"/>
      <c r="R321" s="280"/>
    </row>
    <row r="322" spans="16:18" ht="15" customHeight="1" x14ac:dyDescent="0.15">
      <c r="P322" s="280"/>
      <c r="Q322" s="280"/>
      <c r="R322" s="280"/>
    </row>
    <row r="323" spans="16:18" ht="15" customHeight="1" x14ac:dyDescent="0.15">
      <c r="P323" s="280"/>
      <c r="Q323" s="280"/>
      <c r="R323" s="280"/>
    </row>
    <row r="324" spans="16:18" ht="15" customHeight="1" x14ac:dyDescent="0.15">
      <c r="P324" s="280"/>
      <c r="Q324" s="280"/>
      <c r="R324" s="280"/>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2:S85"/>
  <sheetViews>
    <sheetView view="pageBreakPreview" topLeftCell="A19" zoomScale="60" zoomScaleNormal="100" workbookViewId="0">
      <selection activeCell="X16" sqref="X16"/>
    </sheetView>
  </sheetViews>
  <sheetFormatPr defaultRowHeight="11.25" x14ac:dyDescent="0.15"/>
  <cols>
    <col min="1" max="2" width="2.625" style="10" customWidth="1"/>
    <col min="3" max="14" width="8.125" style="10" customWidth="1"/>
    <col min="15" max="16" width="9" style="10"/>
    <col min="17" max="17" width="31.875" style="10" bestFit="1" customWidth="1"/>
    <col min="18" max="18" width="9" style="10"/>
    <col min="19" max="19" width="31.875" style="10" customWidth="1"/>
    <col min="20" max="16384" width="9" style="10"/>
  </cols>
  <sheetData>
    <row r="2" spans="2:10" ht="18.75" x14ac:dyDescent="0.15">
      <c r="B2" s="200" t="s">
        <v>205</v>
      </c>
    </row>
    <row r="4" spans="2:10" x14ac:dyDescent="0.15">
      <c r="B4" s="10" t="s">
        <v>173</v>
      </c>
    </row>
    <row r="5" spans="2:10" s="3" customFormat="1" x14ac:dyDescent="0.15">
      <c r="C5" s="3" t="s">
        <v>203</v>
      </c>
      <c r="D5" s="201"/>
      <c r="E5" s="201"/>
      <c r="F5" s="201"/>
      <c r="G5" s="201"/>
      <c r="H5" s="201"/>
      <c r="I5" s="201"/>
    </row>
    <row r="6" spans="2:10" x14ac:dyDescent="0.15">
      <c r="C6" s="669" t="s">
        <v>174</v>
      </c>
      <c r="D6" s="670"/>
      <c r="E6" s="670"/>
      <c r="F6" s="670"/>
      <c r="G6" s="670"/>
      <c r="H6" s="670"/>
      <c r="I6" s="670"/>
      <c r="J6" s="671"/>
    </row>
    <row r="7" spans="2:10" x14ac:dyDescent="0.15">
      <c r="C7" s="672"/>
      <c r="D7" s="673"/>
      <c r="E7" s="673"/>
      <c r="F7" s="673"/>
      <c r="G7" s="673"/>
      <c r="H7" s="673"/>
      <c r="I7" s="673"/>
      <c r="J7" s="674"/>
    </row>
    <row r="8" spans="2:10" x14ac:dyDescent="0.15">
      <c r="C8" s="653" t="s">
        <v>175</v>
      </c>
      <c r="D8" s="675"/>
      <c r="E8" s="669" t="s">
        <v>176</v>
      </c>
      <c r="F8" s="670"/>
      <c r="G8" s="670"/>
      <c r="H8" s="670"/>
      <c r="I8" s="670"/>
      <c r="J8" s="671"/>
    </row>
    <row r="9" spans="2:10" x14ac:dyDescent="0.15">
      <c r="C9" s="653"/>
      <c r="D9" s="675"/>
      <c r="E9" s="672"/>
      <c r="F9" s="673"/>
      <c r="G9" s="673"/>
      <c r="H9" s="673"/>
      <c r="I9" s="673"/>
      <c r="J9" s="674"/>
    </row>
    <row r="10" spans="2:10" ht="11.25" customHeight="1" x14ac:dyDescent="0.15">
      <c r="C10" s="653"/>
      <c r="D10" s="675"/>
      <c r="E10" s="653" t="s">
        <v>256</v>
      </c>
      <c r="F10" s="654"/>
      <c r="G10" s="653" t="s">
        <v>249</v>
      </c>
      <c r="H10" s="654"/>
      <c r="I10" s="653" t="s">
        <v>250</v>
      </c>
      <c r="J10" s="654"/>
    </row>
    <row r="11" spans="2:10" ht="11.25" customHeight="1" x14ac:dyDescent="0.15">
      <c r="C11" s="676"/>
      <c r="D11" s="677"/>
      <c r="E11" s="655"/>
      <c r="F11" s="656"/>
      <c r="G11" s="655"/>
      <c r="H11" s="656"/>
      <c r="I11" s="655"/>
      <c r="J11" s="656"/>
    </row>
    <row r="12" spans="2:10" x14ac:dyDescent="0.15">
      <c r="C12" s="194" t="s">
        <v>199</v>
      </c>
      <c r="D12" s="197" t="s">
        <v>200</v>
      </c>
      <c r="E12" s="194" t="s">
        <v>199</v>
      </c>
      <c r="F12" s="197" t="s">
        <v>200</v>
      </c>
      <c r="G12" s="194" t="s">
        <v>8</v>
      </c>
      <c r="H12" s="197" t="s">
        <v>200</v>
      </c>
      <c r="I12" s="194" t="s">
        <v>8</v>
      </c>
      <c r="J12" s="197" t="s">
        <v>200</v>
      </c>
    </row>
    <row r="13" spans="2:10" x14ac:dyDescent="0.15">
      <c r="C13" s="198">
        <v>2007</v>
      </c>
      <c r="D13" s="197" t="s">
        <v>201</v>
      </c>
      <c r="E13" s="198">
        <v>2015</v>
      </c>
      <c r="F13" s="197" t="s">
        <v>201</v>
      </c>
      <c r="G13" s="198">
        <v>2018</v>
      </c>
      <c r="H13" s="197" t="s">
        <v>201</v>
      </c>
      <c r="I13" s="198">
        <v>2018</v>
      </c>
      <c r="J13" s="197" t="s">
        <v>202</v>
      </c>
    </row>
    <row r="14" spans="2:10" x14ac:dyDescent="0.15">
      <c r="C14" s="647" t="str">
        <f>TEXT(DATE(LEFT(C13,4),1,1),"ggge年")&amp;D13</f>
        <v>平成19年3月31日</v>
      </c>
      <c r="D14" s="648"/>
      <c r="E14" s="647" t="str">
        <f>TEXT(DATE(LEFT(E13,4),1,1),"ggge年")&amp;F13</f>
        <v>平成27年3月31日</v>
      </c>
      <c r="F14" s="648"/>
      <c r="G14" s="647" t="str">
        <f>TEXT(DATE(LEFT(G13,4),1,1),"ggge年")&amp;H13</f>
        <v>平成30年3月31日</v>
      </c>
      <c r="H14" s="648"/>
      <c r="I14" s="647" t="str">
        <f>TEXT(DATE(LEFT(I13,4),1,1),"ggge年")&amp;J13</f>
        <v>平成30年4月1日</v>
      </c>
      <c r="J14" s="648"/>
    </row>
    <row r="15" spans="2:10" x14ac:dyDescent="0.15">
      <c r="C15" s="649">
        <f>DATEVALUE(C14)</f>
        <v>39172</v>
      </c>
      <c r="D15" s="650"/>
      <c r="E15" s="649">
        <f>DATEVALUE(E14)</f>
        <v>42094</v>
      </c>
      <c r="F15" s="650"/>
      <c r="G15" s="649">
        <f>DATEVALUE(G14)</f>
        <v>43190</v>
      </c>
      <c r="H15" s="650"/>
      <c r="I15" s="649">
        <f>DATEVALUE(I14)</f>
        <v>43191</v>
      </c>
      <c r="J15" s="650"/>
    </row>
    <row r="18" spans="2:16" x14ac:dyDescent="0.15">
      <c r="B18" s="10" t="s">
        <v>177</v>
      </c>
    </row>
    <row r="19" spans="2:16" s="3" customFormat="1" x14ac:dyDescent="0.15">
      <c r="C19" s="3" t="s">
        <v>204</v>
      </c>
      <c r="D19" s="201"/>
      <c r="E19" s="201"/>
      <c r="F19" s="201"/>
      <c r="G19" s="201"/>
      <c r="H19" s="201"/>
      <c r="I19" s="201"/>
    </row>
    <row r="20" spans="2:16" x14ac:dyDescent="0.15">
      <c r="C20" s="78" t="s">
        <v>178</v>
      </c>
      <c r="D20" s="310">
        <v>1</v>
      </c>
      <c r="E20" s="185" t="s">
        <v>179</v>
      </c>
    </row>
    <row r="21" spans="2:16" x14ac:dyDescent="0.15">
      <c r="C21" s="78" t="s">
        <v>180</v>
      </c>
      <c r="D21" s="310">
        <v>31</v>
      </c>
      <c r="E21" s="185" t="s">
        <v>181</v>
      </c>
    </row>
    <row r="24" spans="2:16" x14ac:dyDescent="0.15">
      <c r="B24" s="10" t="s">
        <v>254</v>
      </c>
    </row>
    <row r="25" spans="2:16" x14ac:dyDescent="0.15">
      <c r="C25" s="10" t="s">
        <v>255</v>
      </c>
    </row>
    <row r="26" spans="2:16" x14ac:dyDescent="0.15">
      <c r="C26" s="312" t="str">
        <f>TEXT(DATE(LEFT(E26,4),4,1),"ggg")</f>
        <v>平成</v>
      </c>
      <c r="D26" s="312" t="str">
        <f>TEXT(DATE(LEFT(E26,4),4,1),"e")</f>
        <v>31</v>
      </c>
      <c r="E26" s="311">
        <v>2019</v>
      </c>
    </row>
    <row r="27" spans="2:16" x14ac:dyDescent="0.15">
      <c r="C27" s="312" t="str">
        <f>TEXT(DATE(LEFT(E26-1,4),4,1),"gggg")</f>
        <v>平成</v>
      </c>
      <c r="D27" s="312" t="str">
        <f>TEXT(DATE(LEFT(E26-1,4),4,1),"e")</f>
        <v>30</v>
      </c>
      <c r="E27" s="10" t="s">
        <v>396</v>
      </c>
    </row>
    <row r="29" spans="2:16" x14ac:dyDescent="0.15">
      <c r="B29" s="10" t="s">
        <v>182</v>
      </c>
    </row>
    <row r="30" spans="2:16" x14ac:dyDescent="0.15">
      <c r="C30" s="10" t="s">
        <v>183</v>
      </c>
    </row>
    <row r="31" spans="2:16" ht="11.25" customHeight="1" x14ac:dyDescent="0.15">
      <c r="C31" s="669" t="s">
        <v>368</v>
      </c>
      <c r="D31" s="670"/>
      <c r="E31" s="670"/>
      <c r="F31" s="670"/>
      <c r="G31" s="670"/>
      <c r="H31" s="670"/>
      <c r="I31" s="670"/>
      <c r="J31" s="670"/>
      <c r="K31" s="670"/>
      <c r="L31" s="670"/>
      <c r="M31" s="670"/>
      <c r="N31" s="670"/>
      <c r="O31" s="670"/>
      <c r="P31" s="671"/>
    </row>
    <row r="32" spans="2:16" ht="11.25" customHeight="1" x14ac:dyDescent="0.15">
      <c r="C32" s="672"/>
      <c r="D32" s="673"/>
      <c r="E32" s="673"/>
      <c r="F32" s="673"/>
      <c r="G32" s="673"/>
      <c r="H32" s="673"/>
      <c r="I32" s="673"/>
      <c r="J32" s="673"/>
      <c r="K32" s="673"/>
      <c r="L32" s="673"/>
      <c r="M32" s="673"/>
      <c r="N32" s="673"/>
      <c r="O32" s="673"/>
      <c r="P32" s="674"/>
    </row>
    <row r="33" spans="3:17" ht="11.25" customHeight="1" x14ac:dyDescent="0.15">
      <c r="C33" s="708" t="s">
        <v>369</v>
      </c>
      <c r="D33" s="709"/>
      <c r="E33" s="709"/>
      <c r="F33" s="709"/>
      <c r="G33" s="710" t="s">
        <v>370</v>
      </c>
      <c r="H33" s="709"/>
      <c r="I33" s="709"/>
      <c r="J33" s="711"/>
      <c r="K33" s="710" t="s">
        <v>371</v>
      </c>
      <c r="L33" s="709"/>
      <c r="M33" s="709"/>
      <c r="N33" s="711"/>
      <c r="O33" s="710" t="s">
        <v>372</v>
      </c>
      <c r="P33" s="321"/>
    </row>
    <row r="34" spans="3:17" ht="11.25" customHeight="1" x14ac:dyDescent="0.15">
      <c r="C34" s="246">
        <v>2009</v>
      </c>
      <c r="D34" s="247" t="s">
        <v>202</v>
      </c>
      <c r="E34" s="248">
        <v>2012</v>
      </c>
      <c r="F34" s="249" t="s">
        <v>201</v>
      </c>
      <c r="G34" s="250">
        <f>E34</f>
        <v>2012</v>
      </c>
      <c r="H34" s="247" t="s">
        <v>202</v>
      </c>
      <c r="I34" s="248">
        <v>2015</v>
      </c>
      <c r="J34" s="249" t="s">
        <v>201</v>
      </c>
      <c r="K34" s="250">
        <f>I34</f>
        <v>2015</v>
      </c>
      <c r="L34" s="247" t="s">
        <v>202</v>
      </c>
      <c r="M34" s="248">
        <v>2018</v>
      </c>
      <c r="N34" s="249" t="s">
        <v>201</v>
      </c>
      <c r="O34" s="250">
        <f>M34</f>
        <v>2018</v>
      </c>
      <c r="P34" s="247" t="s">
        <v>202</v>
      </c>
    </row>
    <row r="35" spans="3:17" ht="11.25" customHeight="1" x14ac:dyDescent="0.15">
      <c r="C35" s="647" t="str">
        <f>TEXT(DATE(LEFT(C34,4),1,1),"ggge年")&amp;D34</f>
        <v>平成21年4月1日</v>
      </c>
      <c r="D35" s="648"/>
      <c r="E35" s="729" t="str">
        <f>TEXT(DATE(LEFT(E34,4),1,1),"ggge年")&amp;F34</f>
        <v>平成24年3月31日</v>
      </c>
      <c r="F35" s="730"/>
      <c r="G35" s="729" t="str">
        <f>TEXT(DATE(LEFT(G34,4),1,1),"ggge年")&amp;H34</f>
        <v>平成24年4月1日</v>
      </c>
      <c r="H35" s="648"/>
      <c r="I35" s="729" t="str">
        <f>TEXT(DATE(LEFT(I34,4),1,1),"ggge年")&amp;J34</f>
        <v>平成27年3月31日</v>
      </c>
      <c r="J35" s="730"/>
      <c r="K35" s="729" t="str">
        <f>TEXT(DATE(LEFT(K34,4),1,1),"ggge年")&amp;L34</f>
        <v>平成27年4月1日</v>
      </c>
      <c r="L35" s="648"/>
      <c r="M35" s="729" t="str">
        <f>TEXT(DATE(LEFT(M34,4),1,1),"ggge年")&amp;N34</f>
        <v>平成30年3月31日</v>
      </c>
      <c r="N35" s="730"/>
      <c r="O35" s="729" t="str">
        <f>TEXT(DATE(LEFT(O34,4),1,1),"ggge年")&amp;P34</f>
        <v>平成30年4月1日</v>
      </c>
      <c r="P35" s="648"/>
    </row>
    <row r="36" spans="3:17" ht="11.25" customHeight="1" x14ac:dyDescent="0.15">
      <c r="C36" s="649">
        <f>DATEVALUE(C35)</f>
        <v>39904</v>
      </c>
      <c r="D36" s="650"/>
      <c r="E36" s="731">
        <f>DATEVALUE(E35)</f>
        <v>40999</v>
      </c>
      <c r="F36" s="732"/>
      <c r="G36" s="731">
        <f>DATEVALUE(G35)</f>
        <v>41000</v>
      </c>
      <c r="H36" s="650"/>
      <c r="I36" s="731">
        <f>DATEVALUE(I35)</f>
        <v>42094</v>
      </c>
      <c r="J36" s="732"/>
      <c r="K36" s="731">
        <f>DATEVALUE(K35)</f>
        <v>42095</v>
      </c>
      <c r="L36" s="650"/>
      <c r="M36" s="731">
        <f>DATEVALUE(M35)</f>
        <v>43190</v>
      </c>
      <c r="N36" s="732"/>
      <c r="O36" s="731">
        <f>DATEVALUE(O35)</f>
        <v>43191</v>
      </c>
      <c r="P36" s="650"/>
    </row>
    <row r="37" spans="3:17" ht="12" thickBot="1" x14ac:dyDescent="0.2"/>
    <row r="38" spans="3:17" ht="13.5" x14ac:dyDescent="0.15">
      <c r="C38" s="685" t="s">
        <v>120</v>
      </c>
      <c r="D38" s="686"/>
      <c r="E38" s="686"/>
      <c r="F38" s="687"/>
      <c r="G38" s="692" t="s">
        <v>12</v>
      </c>
      <c r="H38" s="319"/>
      <c r="I38" s="319"/>
      <c r="J38" s="319"/>
      <c r="K38" s="319"/>
      <c r="L38" s="319"/>
      <c r="M38" s="319"/>
      <c r="N38" s="320"/>
    </row>
    <row r="39" spans="3:17" ht="11.25" customHeight="1" x14ac:dyDescent="0.15">
      <c r="C39" s="688"/>
      <c r="D39" s="689"/>
      <c r="E39" s="689"/>
      <c r="F39" s="690"/>
      <c r="G39" s="693" t="str">
        <f>C33&amp;CHAR(10)&amp;"工事開始日が"&amp;CHAR(10)&amp;C35&amp;"～"&amp;CHAR(10)&amp;E35&amp;CHAR(10)&amp;"のもの"</f>
        <v>①
工事開始日が
平成21年4月1日～
平成24年3月31日
のもの</v>
      </c>
      <c r="H39" s="694"/>
      <c r="I39" s="699" t="str">
        <f>G33&amp;CHAR(10)&amp;"工事開始日が"&amp;CHAR(10)&amp;G35&amp;"～"&amp;CHAR(10)&amp;I35&amp;CHAR(10)&amp;"のもの"</f>
        <v>②
工事開始日が
平成24年4月1日～
平成27年3月31日
のもの</v>
      </c>
      <c r="J39" s="694"/>
      <c r="K39" s="699" t="str">
        <f>K33&amp;CHAR(10)&amp;"工事開始日が"&amp;CHAR(10)&amp;K35&amp;"～"&amp;CHAR(10)&amp;M35&amp;CHAR(10)&amp;"のもの"</f>
        <v>③
工事開始日が
平成27年4月1日～
平成30年3月31日
のもの</v>
      </c>
      <c r="L39" s="694"/>
      <c r="M39" s="702" t="str">
        <f>O33&amp;CHAR(10)&amp;"工事開始日が"&amp;CHAR(10)&amp;O35&amp;CHAR(10)&amp;"以降のもの"</f>
        <v>④
工事開始日が
平成30年4月1日
以降のもの</v>
      </c>
      <c r="N39" s="703"/>
    </row>
    <row r="40" spans="3:17" ht="11.25" customHeight="1" x14ac:dyDescent="0.15">
      <c r="C40" s="688"/>
      <c r="D40" s="689"/>
      <c r="E40" s="689"/>
      <c r="F40" s="690"/>
      <c r="G40" s="695"/>
      <c r="H40" s="696"/>
      <c r="I40" s="700"/>
      <c r="J40" s="696"/>
      <c r="K40" s="700"/>
      <c r="L40" s="696"/>
      <c r="M40" s="704"/>
      <c r="N40" s="705"/>
    </row>
    <row r="41" spans="3:17" ht="11.25" customHeight="1" x14ac:dyDescent="0.15">
      <c r="C41" s="688"/>
      <c r="D41" s="689"/>
      <c r="E41" s="689"/>
      <c r="F41" s="690"/>
      <c r="G41" s="695"/>
      <c r="H41" s="696"/>
      <c r="I41" s="700"/>
      <c r="J41" s="696"/>
      <c r="K41" s="700"/>
      <c r="L41" s="696"/>
      <c r="M41" s="704"/>
      <c r="N41" s="705"/>
    </row>
    <row r="42" spans="3:17" x14ac:dyDescent="0.15">
      <c r="C42" s="688"/>
      <c r="D42" s="689"/>
      <c r="E42" s="689"/>
      <c r="F42" s="690"/>
      <c r="G42" s="695"/>
      <c r="H42" s="696"/>
      <c r="I42" s="700"/>
      <c r="J42" s="696"/>
      <c r="K42" s="700"/>
      <c r="L42" s="696"/>
      <c r="M42" s="704"/>
      <c r="N42" s="705"/>
    </row>
    <row r="43" spans="3:17" x14ac:dyDescent="0.15">
      <c r="C43" s="688"/>
      <c r="D43" s="689"/>
      <c r="E43" s="689"/>
      <c r="F43" s="690"/>
      <c r="G43" s="697"/>
      <c r="H43" s="698"/>
      <c r="I43" s="701"/>
      <c r="J43" s="698"/>
      <c r="K43" s="701"/>
      <c r="L43" s="698"/>
      <c r="M43" s="706"/>
      <c r="N43" s="707"/>
    </row>
    <row r="44" spans="3:17" x14ac:dyDescent="0.15">
      <c r="C44" s="691"/>
      <c r="D44" s="673"/>
      <c r="E44" s="673"/>
      <c r="F44" s="674"/>
      <c r="G44" s="186" t="s">
        <v>184</v>
      </c>
      <c r="H44" s="186" t="s">
        <v>13</v>
      </c>
      <c r="I44" s="186" t="s">
        <v>184</v>
      </c>
      <c r="J44" s="186" t="s">
        <v>13</v>
      </c>
      <c r="K44" s="186" t="s">
        <v>184</v>
      </c>
      <c r="L44" s="186" t="s">
        <v>13</v>
      </c>
      <c r="M44" s="186" t="s">
        <v>184</v>
      </c>
      <c r="N44" s="187" t="s">
        <v>13</v>
      </c>
    </row>
    <row r="45" spans="3:17" ht="13.5" x14ac:dyDescent="0.15">
      <c r="C45" s="679" t="s">
        <v>185</v>
      </c>
      <c r="D45" s="680"/>
      <c r="E45" s="680"/>
      <c r="F45" s="681"/>
      <c r="G45" s="188" t="s">
        <v>406</v>
      </c>
      <c r="H45" s="260" t="s">
        <v>406</v>
      </c>
      <c r="I45" s="261">
        <v>18</v>
      </c>
      <c r="J45" s="260">
        <v>89</v>
      </c>
      <c r="K45" s="261">
        <v>19</v>
      </c>
      <c r="L45" s="260">
        <v>79</v>
      </c>
      <c r="M45" s="262">
        <v>19</v>
      </c>
      <c r="N45" s="189">
        <v>62</v>
      </c>
      <c r="Q45" s="196" t="str">
        <f>C45</f>
        <v>31 水力発電施設、ずい道等新設事業</v>
      </c>
    </row>
    <row r="46" spans="3:17" ht="13.5" x14ac:dyDescent="0.15">
      <c r="C46" s="679" t="s">
        <v>186</v>
      </c>
      <c r="D46" s="680"/>
      <c r="E46" s="680"/>
      <c r="F46" s="681"/>
      <c r="G46" s="190" t="s">
        <v>406</v>
      </c>
      <c r="H46" s="263" t="s">
        <v>406</v>
      </c>
      <c r="I46" s="264">
        <v>20</v>
      </c>
      <c r="J46" s="263">
        <v>16</v>
      </c>
      <c r="K46" s="264">
        <v>20</v>
      </c>
      <c r="L46" s="263">
        <v>11</v>
      </c>
      <c r="M46" s="265">
        <v>19</v>
      </c>
      <c r="N46" s="191">
        <v>11</v>
      </c>
      <c r="Q46" s="196" t="str">
        <f t="shared" ref="Q46:Q53" si="0">C46</f>
        <v>32 道路新設事業</v>
      </c>
    </row>
    <row r="47" spans="3:17" ht="13.5" x14ac:dyDescent="0.15">
      <c r="C47" s="679" t="s">
        <v>187</v>
      </c>
      <c r="D47" s="680"/>
      <c r="E47" s="680"/>
      <c r="F47" s="681"/>
      <c r="G47" s="190" t="s">
        <v>406</v>
      </c>
      <c r="H47" s="263" t="s">
        <v>411</v>
      </c>
      <c r="I47" s="264">
        <v>18</v>
      </c>
      <c r="J47" s="263">
        <v>10</v>
      </c>
      <c r="K47" s="264">
        <v>18</v>
      </c>
      <c r="L47" s="263">
        <v>9</v>
      </c>
      <c r="M47" s="265">
        <v>17</v>
      </c>
      <c r="N47" s="191">
        <v>9</v>
      </c>
      <c r="Q47" s="196" t="str">
        <f t="shared" si="0"/>
        <v>33 舗装工事業</v>
      </c>
    </row>
    <row r="48" spans="3:17" ht="13.5" x14ac:dyDescent="0.15">
      <c r="C48" s="679" t="s">
        <v>188</v>
      </c>
      <c r="D48" s="680"/>
      <c r="E48" s="680"/>
      <c r="F48" s="681"/>
      <c r="G48" s="190" t="s">
        <v>407</v>
      </c>
      <c r="H48" s="263" t="s">
        <v>406</v>
      </c>
      <c r="I48" s="264">
        <v>23</v>
      </c>
      <c r="J48" s="263">
        <v>17</v>
      </c>
      <c r="K48" s="264">
        <v>25</v>
      </c>
      <c r="L48" s="263">
        <v>9.5</v>
      </c>
      <c r="M48" s="265">
        <v>24</v>
      </c>
      <c r="N48" s="191">
        <v>9</v>
      </c>
      <c r="Q48" s="196" t="str">
        <f t="shared" si="0"/>
        <v>34 鉄道又は軌道新設事業</v>
      </c>
    </row>
    <row r="49" spans="2:19" ht="13.5" x14ac:dyDescent="0.15">
      <c r="C49" s="679" t="s">
        <v>189</v>
      </c>
      <c r="D49" s="680"/>
      <c r="E49" s="680"/>
      <c r="F49" s="681"/>
      <c r="G49" s="190" t="s">
        <v>408</v>
      </c>
      <c r="H49" s="263" t="s">
        <v>409</v>
      </c>
      <c r="I49" s="264">
        <v>21</v>
      </c>
      <c r="J49" s="263">
        <v>13</v>
      </c>
      <c r="K49" s="264">
        <v>23</v>
      </c>
      <c r="L49" s="263">
        <v>11</v>
      </c>
      <c r="M49" s="265">
        <v>23</v>
      </c>
      <c r="N49" s="191">
        <v>9.5</v>
      </c>
      <c r="Q49" s="196" t="str">
        <f t="shared" si="0"/>
        <v>35 建築事業
（既設建築物設備工事業を除く）</v>
      </c>
    </row>
    <row r="50" spans="2:19" ht="13.5" x14ac:dyDescent="0.15">
      <c r="C50" s="679" t="s">
        <v>190</v>
      </c>
      <c r="D50" s="680"/>
      <c r="E50" s="680"/>
      <c r="F50" s="681"/>
      <c r="G50" s="190" t="s">
        <v>406</v>
      </c>
      <c r="H50" s="263" t="s">
        <v>412</v>
      </c>
      <c r="I50" s="264">
        <v>22</v>
      </c>
      <c r="J50" s="263">
        <v>15</v>
      </c>
      <c r="K50" s="264">
        <v>23</v>
      </c>
      <c r="L50" s="263">
        <v>15</v>
      </c>
      <c r="M50" s="265">
        <v>23</v>
      </c>
      <c r="N50" s="191">
        <v>12</v>
      </c>
      <c r="Q50" s="196" t="str">
        <f t="shared" si="0"/>
        <v>38 既設建築物設備工事業</v>
      </c>
    </row>
    <row r="51" spans="2:19" ht="13.5" x14ac:dyDescent="0.15">
      <c r="C51" s="679" t="s">
        <v>191</v>
      </c>
      <c r="D51" s="680"/>
      <c r="E51" s="680"/>
      <c r="F51" s="681"/>
      <c r="G51" s="190" t="s">
        <v>406</v>
      </c>
      <c r="H51" s="263" t="s">
        <v>407</v>
      </c>
      <c r="I51" s="264">
        <v>38</v>
      </c>
      <c r="J51" s="263">
        <v>7.5</v>
      </c>
      <c r="K51" s="264">
        <v>40</v>
      </c>
      <c r="L51" s="263">
        <v>6.5</v>
      </c>
      <c r="M51" s="265">
        <v>38</v>
      </c>
      <c r="N51" s="191">
        <v>6.5</v>
      </c>
      <c r="Q51" s="196" t="str">
        <f t="shared" si="0"/>
        <v>36 機械装置(組立て又は取付け）</v>
      </c>
      <c r="S51" s="196" t="str">
        <f>$C51</f>
        <v>36 機械装置(組立て又は取付け）</v>
      </c>
    </row>
    <row r="52" spans="2:19" ht="13.5" x14ac:dyDescent="0.15">
      <c r="C52" s="679" t="s">
        <v>192</v>
      </c>
      <c r="D52" s="680"/>
      <c r="E52" s="680"/>
      <c r="F52" s="681"/>
      <c r="G52" s="190" t="s">
        <v>409</v>
      </c>
      <c r="H52" s="263" t="s">
        <v>406</v>
      </c>
      <c r="I52" s="264">
        <v>21</v>
      </c>
      <c r="J52" s="263">
        <v>7.5</v>
      </c>
      <c r="K52" s="264">
        <v>22</v>
      </c>
      <c r="L52" s="263">
        <v>6.5</v>
      </c>
      <c r="M52" s="265">
        <v>21</v>
      </c>
      <c r="N52" s="191">
        <v>6.5</v>
      </c>
      <c r="Q52" s="196" t="str">
        <f t="shared" si="0"/>
        <v>36 機械装置(その他のもの）</v>
      </c>
      <c r="S52" s="196" t="str">
        <f>$C52</f>
        <v>36 機械装置(その他のもの）</v>
      </c>
    </row>
    <row r="53" spans="2:19" ht="14.25" thickBot="1" x14ac:dyDescent="0.2">
      <c r="C53" s="682" t="s">
        <v>193</v>
      </c>
      <c r="D53" s="683"/>
      <c r="E53" s="683"/>
      <c r="F53" s="684"/>
      <c r="G53" s="192" t="s">
        <v>410</v>
      </c>
      <c r="H53" s="266" t="s">
        <v>411</v>
      </c>
      <c r="I53" s="267">
        <v>23</v>
      </c>
      <c r="J53" s="266">
        <v>19</v>
      </c>
      <c r="K53" s="267">
        <v>24</v>
      </c>
      <c r="L53" s="266">
        <v>17</v>
      </c>
      <c r="M53" s="268">
        <v>24</v>
      </c>
      <c r="N53" s="193">
        <v>15</v>
      </c>
      <c r="Q53" s="196" t="str">
        <f t="shared" si="0"/>
        <v>37 その他の建設事業</v>
      </c>
    </row>
    <row r="55" spans="2:19" x14ac:dyDescent="0.15">
      <c r="C55" s="10" t="s">
        <v>194</v>
      </c>
    </row>
    <row r="56" spans="2:19" x14ac:dyDescent="0.15">
      <c r="C56" s="10" t="s">
        <v>195</v>
      </c>
    </row>
    <row r="59" spans="2:19" x14ac:dyDescent="0.15">
      <c r="B59" s="10" t="s">
        <v>196</v>
      </c>
    </row>
    <row r="60" spans="2:19" x14ac:dyDescent="0.15">
      <c r="C60" s="10" t="s">
        <v>197</v>
      </c>
      <c r="D60" s="1"/>
      <c r="E60" s="1"/>
      <c r="F60" s="1"/>
      <c r="G60" s="1"/>
      <c r="H60" s="1"/>
      <c r="I60" s="1"/>
    </row>
    <row r="61" spans="2:19" ht="11.25" customHeight="1" x14ac:dyDescent="0.15">
      <c r="C61" s="78"/>
      <c r="D61" s="195"/>
    </row>
    <row r="62" spans="2:19" ht="11.25" customHeight="1" x14ac:dyDescent="0.15">
      <c r="C62" s="78"/>
      <c r="D62" s="195" t="s">
        <v>198</v>
      </c>
    </row>
    <row r="65" spans="2:10" x14ac:dyDescent="0.15">
      <c r="B65" s="10" t="s">
        <v>251</v>
      </c>
    </row>
    <row r="66" spans="2:10" ht="12" thickBot="1" x14ac:dyDescent="0.2">
      <c r="B66" s="3"/>
      <c r="C66" s="3" t="s">
        <v>252</v>
      </c>
      <c r="D66" s="201"/>
    </row>
    <row r="67" spans="2:10" ht="13.5" x14ac:dyDescent="0.15">
      <c r="C67" s="678" t="s">
        <v>12</v>
      </c>
      <c r="D67" s="319"/>
      <c r="E67" s="319"/>
      <c r="F67" s="319"/>
      <c r="G67" s="319"/>
      <c r="H67" s="319"/>
      <c r="I67" s="319"/>
      <c r="J67" s="320"/>
    </row>
    <row r="68" spans="2:10" ht="11.25" customHeight="1" x14ac:dyDescent="0.15">
      <c r="C68" s="712" t="str">
        <f>$C$14&amp;CHAR(10)&amp;"以前のもの"&amp;CHAR(10)&amp;"(計算に使用しない)"</f>
        <v>平成19年3月31日
以前のもの
(計算に使用しない)</v>
      </c>
      <c r="D68" s="713"/>
      <c r="E68" s="718" t="str">
        <f>$E$14&amp;CHAR(10)&amp;"以前のもの"</f>
        <v>平成27年3月31日
以前のもの</v>
      </c>
      <c r="F68" s="718"/>
      <c r="G68" s="718" t="str">
        <f>$G$14&amp;CHAR(10)&amp;"以前のもの"</f>
        <v>平成30年3月31日
以前のもの</v>
      </c>
      <c r="H68" s="718"/>
      <c r="I68" s="718" t="str">
        <f>$I$14&amp;CHAR(10)&amp;"以降のもの"</f>
        <v>平成30年4月1日
以降のもの</v>
      </c>
      <c r="J68" s="721"/>
    </row>
    <row r="69" spans="2:10" x14ac:dyDescent="0.15">
      <c r="C69" s="714"/>
      <c r="D69" s="715"/>
      <c r="E69" s="719"/>
      <c r="F69" s="719"/>
      <c r="G69" s="719"/>
      <c r="H69" s="719"/>
      <c r="I69" s="719"/>
      <c r="J69" s="722"/>
    </row>
    <row r="70" spans="2:10" x14ac:dyDescent="0.15">
      <c r="C70" s="714"/>
      <c r="D70" s="715"/>
      <c r="E70" s="719"/>
      <c r="F70" s="719"/>
      <c r="G70" s="719"/>
      <c r="H70" s="719"/>
      <c r="I70" s="719"/>
      <c r="J70" s="722"/>
    </row>
    <row r="71" spans="2:10" x14ac:dyDescent="0.15">
      <c r="C71" s="716"/>
      <c r="D71" s="717"/>
      <c r="E71" s="720"/>
      <c r="F71" s="720"/>
      <c r="G71" s="720"/>
      <c r="H71" s="720"/>
      <c r="I71" s="720"/>
      <c r="J71" s="723"/>
    </row>
    <row r="72" spans="2:10" ht="12" thickBot="1" x14ac:dyDescent="0.2">
      <c r="C72" s="724" t="s">
        <v>253</v>
      </c>
      <c r="D72" s="725"/>
      <c r="E72" s="726">
        <v>0.6</v>
      </c>
      <c r="F72" s="727"/>
      <c r="G72" s="726">
        <v>0.6</v>
      </c>
      <c r="H72" s="727"/>
      <c r="I72" s="726">
        <v>0.6</v>
      </c>
      <c r="J72" s="728"/>
    </row>
    <row r="73" spans="2:10" x14ac:dyDescent="0.15">
      <c r="C73" s="10" t="s">
        <v>257</v>
      </c>
    </row>
    <row r="76" spans="2:10" x14ac:dyDescent="0.15">
      <c r="B76" s="10" t="s">
        <v>375</v>
      </c>
    </row>
    <row r="77" spans="2:10" x14ac:dyDescent="0.15">
      <c r="B77" s="3"/>
      <c r="C77" s="3" t="s">
        <v>380</v>
      </c>
      <c r="D77" s="201"/>
      <c r="E77" s="201"/>
      <c r="F77" s="201"/>
      <c r="G77" s="201"/>
      <c r="H77" s="201"/>
      <c r="I77" s="201"/>
      <c r="J77" s="3"/>
    </row>
    <row r="78" spans="2:10" x14ac:dyDescent="0.15">
      <c r="C78" s="651" t="str">
        <f>"工事開始日が"&amp;CHAR(10)&amp;$C$84&amp;CHAR(10)&amp;"以前のもの"</f>
        <v>工事開始日が
平成25年9月30日
以前のもの</v>
      </c>
      <c r="D78" s="652"/>
      <c r="E78" s="651" t="str">
        <f>"工事開始日が"&amp;CHAR(10)&amp;$E$84&amp;"～"&amp;$G$84&amp;CHAR(10)&amp;"までのもの"</f>
        <v>工事開始日が
平成25年10月1日～平成27年3月31日
までのもの</v>
      </c>
      <c r="F78" s="657"/>
      <c r="G78" s="658"/>
      <c r="H78" s="659"/>
      <c r="I78" s="651" t="str">
        <f>"工事開始日が"&amp;CHAR(10)&amp;$I$84&amp;CHAR(10)&amp;"以降のもの"</f>
        <v>工事開始日が
平成27年4月1日
以降のもの</v>
      </c>
      <c r="J78" s="652"/>
    </row>
    <row r="79" spans="2:10" x14ac:dyDescent="0.15">
      <c r="C79" s="653"/>
      <c r="D79" s="654"/>
      <c r="E79" s="653"/>
      <c r="F79" s="660"/>
      <c r="G79" s="661"/>
      <c r="H79" s="662"/>
      <c r="I79" s="653"/>
      <c r="J79" s="654"/>
    </row>
    <row r="80" spans="2:10" x14ac:dyDescent="0.15">
      <c r="C80" s="655"/>
      <c r="D80" s="656"/>
      <c r="E80" s="655"/>
      <c r="F80" s="663"/>
      <c r="G80" s="664"/>
      <c r="H80" s="665"/>
      <c r="I80" s="655"/>
      <c r="J80" s="656"/>
    </row>
    <row r="81" spans="3:10" x14ac:dyDescent="0.15">
      <c r="C81" s="666" t="s">
        <v>378</v>
      </c>
      <c r="D81" s="667"/>
      <c r="E81" s="666" t="s">
        <v>379</v>
      </c>
      <c r="F81" s="668"/>
      <c r="G81" s="668"/>
      <c r="H81" s="667"/>
      <c r="I81" s="666" t="s">
        <v>378</v>
      </c>
      <c r="J81" s="667"/>
    </row>
    <row r="82" spans="3:10" x14ac:dyDescent="0.15">
      <c r="C82" s="269" t="s">
        <v>8</v>
      </c>
      <c r="D82" s="197" t="s">
        <v>200</v>
      </c>
      <c r="E82" s="269" t="s">
        <v>8</v>
      </c>
      <c r="F82" s="197" t="s">
        <v>200</v>
      </c>
      <c r="G82" s="269" t="s">
        <v>8</v>
      </c>
      <c r="H82" s="197" t="s">
        <v>200</v>
      </c>
      <c r="I82" s="269" t="s">
        <v>8</v>
      </c>
      <c r="J82" s="197" t="s">
        <v>200</v>
      </c>
    </row>
    <row r="83" spans="3:10" x14ac:dyDescent="0.15">
      <c r="C83" s="198">
        <v>2013</v>
      </c>
      <c r="D83" s="270" t="s">
        <v>376</v>
      </c>
      <c r="E83" s="271">
        <v>2013</v>
      </c>
      <c r="F83" s="270" t="s">
        <v>377</v>
      </c>
      <c r="G83" s="271">
        <v>2015</v>
      </c>
      <c r="H83" s="270" t="s">
        <v>201</v>
      </c>
      <c r="I83" s="271">
        <v>2015</v>
      </c>
      <c r="J83" s="270" t="s">
        <v>202</v>
      </c>
    </row>
    <row r="84" spans="3:10" x14ac:dyDescent="0.15">
      <c r="C84" s="647" t="str">
        <f>TEXT(DATE(LEFT(C83,4),1,1),"ggge年")&amp;D83</f>
        <v>平成25年9月30日</v>
      </c>
      <c r="D84" s="648"/>
      <c r="E84" s="647" t="str">
        <f>TEXT(DATE(LEFT(E83,4),1,1),"ggge年")&amp;F83</f>
        <v>平成25年10月1日</v>
      </c>
      <c r="F84" s="648"/>
      <c r="G84" s="647" t="str">
        <f>TEXT(DATE(LEFT(G83,4),1,1),"ggge年")&amp;H83</f>
        <v>平成27年3月31日</v>
      </c>
      <c r="H84" s="648"/>
      <c r="I84" s="647" t="str">
        <f>TEXT(DATE(LEFT(I83,4),1,1),"ggge年")&amp;J83</f>
        <v>平成27年4月1日</v>
      </c>
      <c r="J84" s="648"/>
    </row>
    <row r="85" spans="3:10" x14ac:dyDescent="0.15">
      <c r="C85" s="649">
        <f>DATEVALUE(C84)</f>
        <v>41547</v>
      </c>
      <c r="D85" s="650"/>
      <c r="E85" s="649">
        <f>DATEVALUE(E84)</f>
        <v>41548</v>
      </c>
      <c r="F85" s="650"/>
      <c r="G85" s="649">
        <f>DATEVALUE(G84)</f>
        <v>42094</v>
      </c>
      <c r="H85" s="650"/>
      <c r="I85" s="649">
        <f>DATEVALUE(I84)</f>
        <v>42095</v>
      </c>
      <c r="J85" s="650"/>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8" scale="7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pageSetUpPr fitToPage="1"/>
  </sheetPr>
  <dimension ref="A1:DQ83"/>
  <sheetViews>
    <sheetView showGridLines="0" zoomScale="85" zoomScaleNormal="85" workbookViewId="0">
      <selection activeCell="AN25" sqref="AN25:BI26"/>
    </sheetView>
  </sheetViews>
  <sheetFormatPr defaultColWidth="0" defaultRowHeight="0" customHeight="1" zeroHeight="1" x14ac:dyDescent="0.15"/>
  <cols>
    <col min="1" max="114" width="1.25" style="292" customWidth="1"/>
    <col min="115" max="115" width="1.25" style="10" customWidth="1"/>
    <col min="116" max="116" width="9.5" style="10" hidden="1" customWidth="1"/>
    <col min="117" max="117" width="12.75" style="10" hidden="1" customWidth="1"/>
    <col min="118" max="16384" width="1.25" style="10" hidden="1"/>
  </cols>
  <sheetData>
    <row r="1" spans="3:117" s="3" customFormat="1" ht="9" customHeight="1" thickBot="1" x14ac:dyDescent="0.2">
      <c r="C1" s="4"/>
      <c r="D1" s="4"/>
      <c r="E1" s="4"/>
      <c r="F1" s="4"/>
      <c r="G1" s="4"/>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row>
    <row r="2" spans="3:117" s="3" customFormat="1" ht="27" customHeight="1" thickBot="1" x14ac:dyDescent="0.2">
      <c r="C2" s="4"/>
      <c r="D2" s="322" t="s">
        <v>284</v>
      </c>
      <c r="E2" s="322"/>
      <c r="F2" s="322"/>
      <c r="G2" s="322"/>
      <c r="H2" s="322"/>
      <c r="I2" s="322"/>
      <c r="J2" s="322"/>
      <c r="K2" s="322"/>
      <c r="L2" s="323"/>
      <c r="M2" s="324"/>
      <c r="N2" s="324"/>
      <c r="O2" s="324"/>
      <c r="P2" s="325"/>
      <c r="Q2" s="6" t="s">
        <v>285</v>
      </c>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row>
    <row r="3" spans="3:117" s="3" customFormat="1" ht="12" customHeight="1" thickBot="1" x14ac:dyDescent="0.2">
      <c r="C3" s="307"/>
      <c r="D3" s="307"/>
      <c r="E3" s="307"/>
      <c r="F3" s="4"/>
      <c r="G3" s="7"/>
      <c r="H3" s="6"/>
      <c r="I3" s="5"/>
      <c r="J3" s="5"/>
      <c r="K3" s="6"/>
      <c r="L3" s="6"/>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row>
    <row r="4" spans="3:117" s="3" customFormat="1" ht="27" customHeight="1" thickBot="1" x14ac:dyDescent="0.2">
      <c r="C4" s="307"/>
      <c r="D4" s="307" t="s">
        <v>286</v>
      </c>
      <c r="E4" s="307"/>
      <c r="F4" s="307"/>
      <c r="G4" s="307"/>
      <c r="H4" s="5"/>
      <c r="I4" s="5"/>
      <c r="J4" s="5"/>
      <c r="K4" s="5"/>
      <c r="L4" s="5"/>
      <c r="M4" s="5"/>
      <c r="N4" s="5"/>
      <c r="O4" s="5"/>
      <c r="P4" s="5"/>
      <c r="Q4" s="5"/>
      <c r="R4" s="5"/>
      <c r="S4" s="5"/>
      <c r="T4" s="5"/>
      <c r="U4" s="5"/>
      <c r="V4" s="5"/>
      <c r="W4" s="326" t="s">
        <v>258</v>
      </c>
      <c r="X4" s="327"/>
      <c r="Y4" s="327"/>
      <c r="Z4" s="327"/>
      <c r="AA4" s="327"/>
      <c r="AB4" s="327"/>
      <c r="AC4" s="327"/>
      <c r="AD4" s="327"/>
      <c r="AE4" s="327"/>
      <c r="AF4" s="328"/>
      <c r="AG4" s="5"/>
      <c r="AH4" s="8" t="s">
        <v>19</v>
      </c>
      <c r="AI4" s="237" t="str">
        <f>IF(W4="行わない","（概算保険料額から充当を行います。）","（還付請求書を別途作成する必要があります。）")</f>
        <v>（概算保険料額から充当を行います。）</v>
      </c>
      <c r="AJ4" s="5"/>
      <c r="AK4" s="5"/>
      <c r="AL4" s="5"/>
      <c r="AM4" s="5"/>
      <c r="AN4" s="5"/>
      <c r="AO4" s="5"/>
      <c r="AP4" s="5"/>
      <c r="AQ4" s="5"/>
      <c r="AR4" s="5"/>
      <c r="AS4" s="5"/>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row>
    <row r="5" spans="3:117" s="3" customFormat="1" ht="12" customHeight="1" x14ac:dyDescent="0.15">
      <c r="C5" s="307"/>
      <c r="D5" s="307"/>
      <c r="E5" s="307"/>
      <c r="F5" s="307"/>
      <c r="G5" s="307"/>
      <c r="H5" s="5"/>
      <c r="I5" s="5"/>
      <c r="J5" s="5"/>
      <c r="K5" s="5"/>
      <c r="L5" s="5"/>
      <c r="M5" s="5"/>
      <c r="N5" s="5"/>
      <c r="O5" s="5"/>
      <c r="P5" s="5"/>
      <c r="Q5" s="5"/>
      <c r="R5" s="5"/>
      <c r="S5" s="5"/>
      <c r="T5" s="5"/>
      <c r="U5" s="5"/>
      <c r="V5" s="5"/>
      <c r="W5" s="235"/>
      <c r="X5" s="162"/>
      <c r="Y5" s="162"/>
      <c r="Z5" s="162"/>
      <c r="AA5" s="162"/>
      <c r="AB5" s="162"/>
      <c r="AC5" s="162"/>
      <c r="AD5" s="162"/>
      <c r="AE5" s="162"/>
      <c r="AF5" s="162"/>
      <c r="AG5" s="5"/>
      <c r="AH5" s="8"/>
      <c r="AI5" s="77"/>
      <c r="AJ5" s="5"/>
      <c r="AK5" s="5"/>
      <c r="AL5" s="5"/>
      <c r="AM5" s="5"/>
      <c r="AN5" s="5"/>
      <c r="AO5" s="5"/>
      <c r="AP5" s="5"/>
      <c r="AQ5" s="5"/>
      <c r="AR5" s="5"/>
      <c r="AS5" s="5"/>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DL5" s="329" t="s">
        <v>287</v>
      </c>
      <c r="DM5" s="330"/>
    </row>
    <row r="6" spans="3:117" s="3" customFormat="1" ht="27" customHeight="1" x14ac:dyDescent="0.15">
      <c r="C6" s="4"/>
      <c r="D6" s="236" t="s">
        <v>288</v>
      </c>
      <c r="E6" s="307"/>
      <c r="F6" s="307"/>
      <c r="G6" s="307"/>
      <c r="H6" s="307"/>
      <c r="I6" s="307"/>
      <c r="J6" s="307"/>
      <c r="K6" s="307"/>
      <c r="L6" s="153"/>
      <c r="M6" s="153"/>
      <c r="N6" s="153"/>
      <c r="O6" s="153"/>
      <c r="P6" s="153"/>
      <c r="Q6" s="6"/>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L6" s="210" t="s">
        <v>258</v>
      </c>
      <c r="DM6" s="210" t="s">
        <v>283</v>
      </c>
    </row>
    <row r="7" spans="3:117" s="3" customFormat="1" ht="27" customHeight="1" x14ac:dyDescent="0.15">
      <c r="C7" s="4"/>
      <c r="D7" s="307" t="s">
        <v>289</v>
      </c>
      <c r="E7" s="307"/>
      <c r="F7" s="307"/>
      <c r="G7" s="307"/>
      <c r="H7" s="307"/>
      <c r="I7" s="307"/>
      <c r="J7" s="307"/>
      <c r="K7" s="307"/>
      <c r="L7" s="153"/>
      <c r="M7" s="153"/>
      <c r="N7" s="153"/>
      <c r="O7" s="153"/>
      <c r="P7" s="153"/>
      <c r="Q7" s="6"/>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L7" s="211">
        <v>1</v>
      </c>
      <c r="DM7" s="212"/>
    </row>
    <row r="8" spans="3:117" s="3" customFormat="1" ht="15" customHeight="1" x14ac:dyDescent="0.15">
      <c r="C8" s="4"/>
      <c r="D8" s="4"/>
      <c r="E8" s="4"/>
      <c r="F8" s="4"/>
      <c r="G8" s="4"/>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DL8" s="211">
        <v>2</v>
      </c>
    </row>
    <row r="9" spans="3:117" ht="8.25" customHeight="1" thickBot="1" x14ac:dyDescent="0.2">
      <c r="F9" s="331" t="s">
        <v>290</v>
      </c>
      <c r="G9" s="331"/>
      <c r="H9" s="331"/>
      <c r="I9" s="331" t="s">
        <v>291</v>
      </c>
      <c r="J9" s="331"/>
      <c r="K9" s="331"/>
      <c r="L9" s="9"/>
      <c r="AA9" s="308"/>
      <c r="AB9" s="308"/>
      <c r="AC9" s="333" t="s">
        <v>292</v>
      </c>
      <c r="AD9" s="333"/>
      <c r="AE9" s="333"/>
      <c r="AF9" s="333"/>
      <c r="AG9" s="333"/>
      <c r="AH9" s="333"/>
      <c r="AI9" s="333"/>
      <c r="AJ9" s="333"/>
      <c r="AK9" s="333"/>
      <c r="AL9" s="333"/>
      <c r="AM9" s="333"/>
      <c r="AN9" s="333"/>
      <c r="AO9" s="308"/>
      <c r="AP9" s="308"/>
      <c r="AQ9" s="333" t="s">
        <v>293</v>
      </c>
      <c r="AR9" s="333"/>
      <c r="AS9" s="333"/>
      <c r="AT9" s="333"/>
      <c r="AU9" s="333"/>
      <c r="AV9" s="333"/>
      <c r="AW9" s="333"/>
      <c r="AX9" s="333"/>
      <c r="AY9" s="333"/>
      <c r="AZ9" s="333"/>
      <c r="BA9" s="333"/>
      <c r="BB9" s="333"/>
      <c r="BC9" s="333"/>
      <c r="DL9" s="186">
        <v>3</v>
      </c>
    </row>
    <row r="10" spans="3:117" ht="8.25" customHeight="1" x14ac:dyDescent="0.15">
      <c r="F10" s="332"/>
      <c r="G10" s="332"/>
      <c r="H10" s="332"/>
      <c r="I10" s="331"/>
      <c r="J10" s="331"/>
      <c r="K10" s="331"/>
      <c r="L10" s="11"/>
      <c r="AA10" s="308"/>
      <c r="AB10" s="308"/>
      <c r="AC10" s="333"/>
      <c r="AD10" s="333"/>
      <c r="AE10" s="333"/>
      <c r="AF10" s="333"/>
      <c r="AG10" s="333"/>
      <c r="AH10" s="333"/>
      <c r="AI10" s="333"/>
      <c r="AJ10" s="333"/>
      <c r="AK10" s="333"/>
      <c r="AL10" s="333"/>
      <c r="AM10" s="333"/>
      <c r="AN10" s="333"/>
      <c r="AO10" s="308"/>
      <c r="AP10" s="308"/>
      <c r="AQ10" s="333"/>
      <c r="AR10" s="333"/>
      <c r="AS10" s="333"/>
      <c r="AT10" s="333"/>
      <c r="AU10" s="333"/>
      <c r="AV10" s="333"/>
      <c r="AW10" s="333"/>
      <c r="AX10" s="333"/>
      <c r="AY10" s="333"/>
      <c r="AZ10" s="333"/>
      <c r="BA10" s="333"/>
      <c r="BB10" s="333"/>
      <c r="BC10" s="333"/>
      <c r="CG10" s="334" t="s">
        <v>294</v>
      </c>
      <c r="CH10" s="335"/>
      <c r="CI10" s="335"/>
      <c r="CJ10" s="335"/>
      <c r="CK10" s="335"/>
      <c r="CL10" s="335"/>
      <c r="CM10" s="335"/>
      <c r="CN10" s="335"/>
      <c r="CO10" s="335"/>
      <c r="CP10" s="335"/>
      <c r="CQ10" s="335"/>
      <c r="CR10" s="335"/>
      <c r="CS10" s="335"/>
      <c r="CT10" s="335"/>
      <c r="CU10" s="335"/>
      <c r="CV10" s="335"/>
      <c r="CW10" s="335"/>
      <c r="CX10" s="335"/>
      <c r="CY10" s="335"/>
      <c r="CZ10" s="335"/>
      <c r="DA10" s="335"/>
      <c r="DB10" s="335"/>
      <c r="DC10" s="336"/>
    </row>
    <row r="11" spans="3:117" ht="8.25" customHeight="1" x14ac:dyDescent="0.15">
      <c r="F11" s="340">
        <v>3</v>
      </c>
      <c r="G11" s="341"/>
      <c r="H11" s="342"/>
      <c r="J11" s="340">
        <v>2</v>
      </c>
      <c r="K11" s="341"/>
      <c r="L11" s="342"/>
      <c r="N11" s="340">
        <v>7</v>
      </c>
      <c r="O11" s="341"/>
      <c r="P11" s="342"/>
      <c r="R11" s="382">
        <v>0</v>
      </c>
      <c r="S11" s="383"/>
      <c r="T11" s="384"/>
      <c r="V11" s="340">
        <v>1</v>
      </c>
      <c r="W11" s="341"/>
      <c r="X11" s="342"/>
      <c r="AC11" s="340"/>
      <c r="AD11" s="349"/>
      <c r="AE11" s="350"/>
      <c r="AG11" s="340"/>
      <c r="AH11" s="341"/>
      <c r="AI11" s="342"/>
      <c r="AQ11" s="340"/>
      <c r="AR11" s="349"/>
      <c r="AS11" s="350"/>
      <c r="AT11" s="357"/>
      <c r="AU11" s="358"/>
      <c r="CG11" s="337"/>
      <c r="CH11" s="338"/>
      <c r="CI11" s="338"/>
      <c r="CJ11" s="338"/>
      <c r="CK11" s="338"/>
      <c r="CL11" s="338"/>
      <c r="CM11" s="338"/>
      <c r="CN11" s="338"/>
      <c r="CO11" s="338"/>
      <c r="CP11" s="338"/>
      <c r="CQ11" s="338"/>
      <c r="CR11" s="338"/>
      <c r="CS11" s="338"/>
      <c r="CT11" s="338"/>
      <c r="CU11" s="338"/>
      <c r="CV11" s="338"/>
      <c r="CW11" s="338"/>
      <c r="CX11" s="338"/>
      <c r="CY11" s="338"/>
      <c r="CZ11" s="338"/>
      <c r="DA11" s="338"/>
      <c r="DB11" s="338"/>
      <c r="DC11" s="339"/>
    </row>
    <row r="12" spans="3:117" ht="8.25" customHeight="1" x14ac:dyDescent="0.15">
      <c r="F12" s="343"/>
      <c r="G12" s="344"/>
      <c r="H12" s="345"/>
      <c r="J12" s="343"/>
      <c r="K12" s="344"/>
      <c r="L12" s="345"/>
      <c r="N12" s="343"/>
      <c r="O12" s="344"/>
      <c r="P12" s="345"/>
      <c r="R12" s="385"/>
      <c r="S12" s="386"/>
      <c r="T12" s="387"/>
      <c r="V12" s="343"/>
      <c r="W12" s="344"/>
      <c r="X12" s="345"/>
      <c r="AC12" s="351"/>
      <c r="AD12" s="352"/>
      <c r="AE12" s="353"/>
      <c r="AG12" s="343"/>
      <c r="AH12" s="344"/>
      <c r="AI12" s="345"/>
      <c r="AQ12" s="351"/>
      <c r="AR12" s="352"/>
      <c r="AS12" s="353"/>
      <c r="AT12" s="357"/>
      <c r="AU12" s="358"/>
      <c r="CC12" s="286"/>
      <c r="CD12" s="12"/>
      <c r="CE12" s="13"/>
      <c r="CF12" s="13"/>
      <c r="CG12" s="337"/>
      <c r="CH12" s="338"/>
      <c r="CI12" s="338"/>
      <c r="CJ12" s="338"/>
      <c r="CK12" s="338"/>
      <c r="CL12" s="338"/>
      <c r="CM12" s="338"/>
      <c r="CN12" s="338"/>
      <c r="CO12" s="338"/>
      <c r="CP12" s="338"/>
      <c r="CQ12" s="338"/>
      <c r="CR12" s="338"/>
      <c r="CS12" s="338"/>
      <c r="CT12" s="338"/>
      <c r="CU12" s="338"/>
      <c r="CV12" s="338"/>
      <c r="CW12" s="338"/>
      <c r="CX12" s="338"/>
      <c r="CY12" s="338"/>
      <c r="CZ12" s="338"/>
      <c r="DA12" s="338"/>
      <c r="DB12" s="338"/>
      <c r="DC12" s="339"/>
    </row>
    <row r="13" spans="3:117" ht="8.25" customHeight="1" x14ac:dyDescent="0.15">
      <c r="F13" s="343"/>
      <c r="G13" s="344"/>
      <c r="H13" s="345"/>
      <c r="J13" s="343"/>
      <c r="K13" s="344"/>
      <c r="L13" s="345"/>
      <c r="N13" s="343"/>
      <c r="O13" s="344"/>
      <c r="P13" s="345"/>
      <c r="R13" s="385"/>
      <c r="S13" s="386"/>
      <c r="T13" s="387"/>
      <c r="V13" s="343"/>
      <c r="W13" s="344"/>
      <c r="X13" s="345"/>
      <c r="AC13" s="351"/>
      <c r="AD13" s="352"/>
      <c r="AE13" s="353"/>
      <c r="AG13" s="343"/>
      <c r="AH13" s="344"/>
      <c r="AI13" s="345"/>
      <c r="AQ13" s="351"/>
      <c r="AR13" s="352"/>
      <c r="AS13" s="353"/>
      <c r="AT13" s="357"/>
      <c r="AU13" s="358"/>
      <c r="CC13" s="286"/>
      <c r="CD13" s="12"/>
      <c r="CE13" s="13"/>
      <c r="CF13" s="13"/>
      <c r="CG13" s="337"/>
      <c r="CH13" s="338"/>
      <c r="CI13" s="338"/>
      <c r="CJ13" s="338"/>
      <c r="CK13" s="338"/>
      <c r="CL13" s="338"/>
      <c r="CM13" s="338"/>
      <c r="CN13" s="338"/>
      <c r="CO13" s="338"/>
      <c r="CP13" s="338"/>
      <c r="CQ13" s="338"/>
      <c r="CR13" s="338"/>
      <c r="CS13" s="338"/>
      <c r="CT13" s="338"/>
      <c r="CU13" s="338"/>
      <c r="CV13" s="338"/>
      <c r="CW13" s="338"/>
      <c r="CX13" s="338"/>
      <c r="CY13" s="338"/>
      <c r="CZ13" s="338"/>
      <c r="DA13" s="338"/>
      <c r="DB13" s="338"/>
      <c r="DC13" s="339"/>
    </row>
    <row r="14" spans="3:117" ht="8.25" customHeight="1" x14ac:dyDescent="0.15">
      <c r="F14" s="346"/>
      <c r="G14" s="347"/>
      <c r="H14" s="348"/>
      <c r="J14" s="346"/>
      <c r="K14" s="347"/>
      <c r="L14" s="348"/>
      <c r="N14" s="346"/>
      <c r="O14" s="347"/>
      <c r="P14" s="348"/>
      <c r="R14" s="388"/>
      <c r="S14" s="389"/>
      <c r="T14" s="390"/>
      <c r="V14" s="346"/>
      <c r="W14" s="347"/>
      <c r="X14" s="348"/>
      <c r="AC14" s="354"/>
      <c r="AD14" s="355"/>
      <c r="AE14" s="356"/>
      <c r="AG14" s="346"/>
      <c r="AH14" s="347"/>
      <c r="AI14" s="348"/>
      <c r="AQ14" s="354"/>
      <c r="AR14" s="355"/>
      <c r="AS14" s="356"/>
      <c r="AT14" s="357"/>
      <c r="AU14" s="358"/>
      <c r="BD14" s="14"/>
      <c r="BE14" s="15"/>
      <c r="BF14" s="15"/>
      <c r="BG14" s="15"/>
      <c r="BH14" s="15"/>
      <c r="BI14" s="359" t="s">
        <v>295</v>
      </c>
      <c r="BJ14" s="359"/>
      <c r="BK14" s="359"/>
      <c r="BL14" s="359"/>
      <c r="BM14" s="359"/>
      <c r="BN14" s="359"/>
      <c r="BO14" s="359"/>
      <c r="BP14" s="359"/>
      <c r="BQ14" s="359"/>
      <c r="BR14" s="359"/>
      <c r="BS14" s="359"/>
      <c r="BT14" s="359"/>
      <c r="BU14" s="359"/>
      <c r="BV14" s="15"/>
      <c r="BW14" s="15"/>
      <c r="BX14" s="15"/>
      <c r="BY14" s="15"/>
      <c r="BZ14" s="16"/>
      <c r="CC14" s="286"/>
      <c r="CD14" s="286"/>
      <c r="CE14" s="286"/>
      <c r="CF14" s="286"/>
      <c r="CG14" s="337"/>
      <c r="CH14" s="338"/>
      <c r="CI14" s="338"/>
      <c r="CJ14" s="338"/>
      <c r="CK14" s="338"/>
      <c r="CL14" s="338"/>
      <c r="CM14" s="338"/>
      <c r="CN14" s="338"/>
      <c r="CO14" s="338"/>
      <c r="CP14" s="338"/>
      <c r="CQ14" s="338"/>
      <c r="CR14" s="338"/>
      <c r="CS14" s="338"/>
      <c r="CT14" s="338"/>
      <c r="CU14" s="338"/>
      <c r="CV14" s="338"/>
      <c r="CW14" s="338"/>
      <c r="CX14" s="338"/>
      <c r="CY14" s="338"/>
      <c r="CZ14" s="338"/>
      <c r="DA14" s="338"/>
      <c r="DB14" s="338"/>
      <c r="DC14" s="339"/>
    </row>
    <row r="15" spans="3:117" ht="8.25" customHeight="1" x14ac:dyDescent="0.15">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BD15" s="17"/>
      <c r="BE15" s="18"/>
      <c r="BF15" s="18"/>
      <c r="BG15" s="18"/>
      <c r="BH15" s="18"/>
      <c r="BI15" s="360"/>
      <c r="BJ15" s="360"/>
      <c r="BK15" s="360"/>
      <c r="BL15" s="360"/>
      <c r="BM15" s="360"/>
      <c r="BN15" s="360"/>
      <c r="BO15" s="360"/>
      <c r="BP15" s="360"/>
      <c r="BQ15" s="360"/>
      <c r="BR15" s="360"/>
      <c r="BS15" s="360"/>
      <c r="BT15" s="360"/>
      <c r="BU15" s="360"/>
      <c r="BV15" s="18"/>
      <c r="BW15" s="18"/>
      <c r="BX15" s="18"/>
      <c r="BY15" s="18"/>
      <c r="BZ15" s="19"/>
      <c r="CC15" s="286"/>
      <c r="CD15" s="286"/>
      <c r="CE15" s="286"/>
      <c r="CF15" s="20"/>
      <c r="CG15" s="337"/>
      <c r="CH15" s="338"/>
      <c r="CI15" s="338"/>
      <c r="CJ15" s="338"/>
      <c r="CK15" s="338"/>
      <c r="CL15" s="338"/>
      <c r="CM15" s="338"/>
      <c r="CN15" s="338"/>
      <c r="CO15" s="338"/>
      <c r="CP15" s="338"/>
      <c r="CQ15" s="338"/>
      <c r="CR15" s="338"/>
      <c r="CS15" s="338"/>
      <c r="CT15" s="338"/>
      <c r="CU15" s="338"/>
      <c r="CV15" s="338"/>
      <c r="CW15" s="338"/>
      <c r="CX15" s="338"/>
      <c r="CY15" s="338"/>
      <c r="CZ15" s="338"/>
      <c r="DA15" s="338"/>
      <c r="DB15" s="338"/>
      <c r="DC15" s="339"/>
    </row>
    <row r="16" spans="3:117" ht="8.25" customHeight="1" x14ac:dyDescent="0.15">
      <c r="C16" s="361" t="s">
        <v>296</v>
      </c>
      <c r="D16" s="362"/>
      <c r="E16" s="363"/>
      <c r="F16" s="367" t="s">
        <v>297</v>
      </c>
      <c r="G16" s="368"/>
      <c r="H16" s="368"/>
      <c r="I16" s="368"/>
      <c r="J16" s="368"/>
      <c r="K16" s="368"/>
      <c r="L16" s="369"/>
      <c r="M16" s="373" t="s">
        <v>298</v>
      </c>
      <c r="N16" s="373"/>
      <c r="O16" s="373"/>
      <c r="P16" s="375" t="s">
        <v>299</v>
      </c>
      <c r="Q16" s="375"/>
      <c r="R16" s="375"/>
      <c r="S16" s="375"/>
      <c r="T16" s="375"/>
      <c r="U16" s="375"/>
      <c r="V16" s="377" t="s">
        <v>300</v>
      </c>
      <c r="W16" s="377"/>
      <c r="X16" s="377"/>
      <c r="Y16" s="377"/>
      <c r="Z16" s="377"/>
      <c r="AA16" s="377"/>
      <c r="AB16" s="377"/>
      <c r="AC16" s="377"/>
      <c r="AD16" s="377"/>
      <c r="AE16" s="377"/>
      <c r="AF16" s="377"/>
      <c r="AG16" s="377"/>
      <c r="AH16" s="377"/>
      <c r="AI16" s="377"/>
      <c r="AJ16" s="377"/>
      <c r="AK16" s="377"/>
      <c r="AL16" s="377"/>
      <c r="AM16" s="377"/>
      <c r="AN16" s="377" t="s">
        <v>301</v>
      </c>
      <c r="AO16" s="377"/>
      <c r="AP16" s="377"/>
      <c r="AQ16" s="377"/>
      <c r="AR16" s="377"/>
      <c r="AS16" s="377"/>
      <c r="AT16" s="377"/>
      <c r="AU16" s="377"/>
      <c r="AV16" s="377"/>
      <c r="AW16" s="377"/>
      <c r="AX16" s="377"/>
      <c r="AY16" s="379"/>
      <c r="AZ16" s="21"/>
      <c r="BD16" s="381" t="s">
        <v>302</v>
      </c>
      <c r="BE16" s="381"/>
      <c r="BF16" s="381"/>
      <c r="BG16" s="381"/>
      <c r="BH16" s="381"/>
      <c r="BI16" s="381" t="s">
        <v>303</v>
      </c>
      <c r="BJ16" s="381"/>
      <c r="BK16" s="381"/>
      <c r="BL16" s="381"/>
      <c r="BM16" s="381"/>
      <c r="BN16" s="381"/>
      <c r="BO16" s="406" t="s">
        <v>304</v>
      </c>
      <c r="BP16" s="407"/>
      <c r="BQ16" s="407"/>
      <c r="BR16" s="407"/>
      <c r="BS16" s="407"/>
      <c r="BT16" s="407"/>
      <c r="BU16" s="408"/>
      <c r="BV16" s="412" t="s">
        <v>305</v>
      </c>
      <c r="BW16" s="413"/>
      <c r="BX16" s="413"/>
      <c r="BY16" s="413"/>
      <c r="BZ16" s="414"/>
      <c r="CC16" s="286"/>
      <c r="CD16" s="286"/>
      <c r="CE16" s="286"/>
      <c r="CF16" s="286"/>
      <c r="CG16" s="418" t="s">
        <v>306</v>
      </c>
      <c r="CH16" s="419"/>
      <c r="CI16" s="419"/>
      <c r="CJ16" s="419"/>
      <c r="CK16" s="419"/>
      <c r="CL16" s="419"/>
      <c r="CM16" s="419"/>
      <c r="CN16" s="419"/>
      <c r="CO16" s="419"/>
      <c r="CP16" s="419"/>
      <c r="CQ16" s="419"/>
      <c r="CR16" s="419"/>
      <c r="CS16" s="419"/>
      <c r="CT16" s="419"/>
      <c r="CU16" s="419"/>
      <c r="CV16" s="419"/>
      <c r="CW16" s="419"/>
      <c r="CX16" s="419"/>
      <c r="CY16" s="419"/>
      <c r="CZ16" s="419"/>
      <c r="DA16" s="419"/>
      <c r="DB16" s="419"/>
      <c r="DC16" s="420"/>
    </row>
    <row r="17" spans="3:107" ht="8.25" customHeight="1" x14ac:dyDescent="0.15">
      <c r="C17" s="364"/>
      <c r="D17" s="365"/>
      <c r="E17" s="366"/>
      <c r="F17" s="370"/>
      <c r="G17" s="371"/>
      <c r="H17" s="371"/>
      <c r="I17" s="371"/>
      <c r="J17" s="371"/>
      <c r="K17" s="371"/>
      <c r="L17" s="372"/>
      <c r="M17" s="374"/>
      <c r="N17" s="374"/>
      <c r="O17" s="374"/>
      <c r="P17" s="376"/>
      <c r="Q17" s="376"/>
      <c r="R17" s="376"/>
      <c r="S17" s="376"/>
      <c r="T17" s="376"/>
      <c r="U17" s="376"/>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80"/>
      <c r="AZ17" s="300"/>
      <c r="BD17" s="381"/>
      <c r="BE17" s="381"/>
      <c r="BF17" s="381"/>
      <c r="BG17" s="381"/>
      <c r="BH17" s="381"/>
      <c r="BI17" s="381"/>
      <c r="BJ17" s="381"/>
      <c r="BK17" s="381"/>
      <c r="BL17" s="381"/>
      <c r="BM17" s="381"/>
      <c r="BN17" s="381"/>
      <c r="BO17" s="409"/>
      <c r="BP17" s="410"/>
      <c r="BQ17" s="410"/>
      <c r="BR17" s="410"/>
      <c r="BS17" s="410"/>
      <c r="BT17" s="410"/>
      <c r="BU17" s="411"/>
      <c r="BV17" s="415"/>
      <c r="BW17" s="416"/>
      <c r="BX17" s="416"/>
      <c r="BY17" s="416"/>
      <c r="BZ17" s="417"/>
      <c r="CC17" s="286"/>
      <c r="CD17" s="286"/>
      <c r="CE17" s="286"/>
      <c r="CF17" s="12"/>
      <c r="CG17" s="421"/>
      <c r="CH17" s="419"/>
      <c r="CI17" s="419"/>
      <c r="CJ17" s="419"/>
      <c r="CK17" s="419"/>
      <c r="CL17" s="419"/>
      <c r="CM17" s="419"/>
      <c r="CN17" s="419"/>
      <c r="CO17" s="419"/>
      <c r="CP17" s="419"/>
      <c r="CQ17" s="419"/>
      <c r="CR17" s="419"/>
      <c r="CS17" s="419"/>
      <c r="CT17" s="419"/>
      <c r="CU17" s="419"/>
      <c r="CV17" s="419"/>
      <c r="CW17" s="419"/>
      <c r="CX17" s="419"/>
      <c r="CY17" s="419"/>
      <c r="CZ17" s="419"/>
      <c r="DA17" s="419"/>
      <c r="DB17" s="419"/>
      <c r="DC17" s="420"/>
    </row>
    <row r="18" spans="3:107" ht="2.25" customHeight="1" x14ac:dyDescent="0.15">
      <c r="C18" s="364"/>
      <c r="D18" s="365"/>
      <c r="E18" s="366"/>
      <c r="F18" s="22"/>
      <c r="G18" s="23"/>
      <c r="H18" s="23"/>
      <c r="I18" s="23"/>
      <c r="J18" s="23"/>
      <c r="K18" s="23"/>
      <c r="L18" s="23"/>
      <c r="M18" s="23"/>
      <c r="N18" s="23"/>
      <c r="O18" s="23"/>
      <c r="P18" s="24"/>
      <c r="Q18" s="24"/>
      <c r="R18" s="24"/>
      <c r="S18" s="24"/>
      <c r="T18" s="24"/>
      <c r="U18" s="24"/>
      <c r="V18" s="25"/>
      <c r="W18" s="25"/>
      <c r="X18" s="25"/>
      <c r="Y18" s="25"/>
      <c r="Z18" s="25"/>
      <c r="AA18" s="25"/>
      <c r="AB18" s="25"/>
      <c r="AC18" s="25"/>
      <c r="AD18" s="25"/>
      <c r="AE18" s="25"/>
      <c r="AF18" s="25"/>
      <c r="AG18" s="25"/>
      <c r="AH18" s="25"/>
      <c r="AI18" s="25"/>
      <c r="AJ18" s="25"/>
      <c r="AK18" s="25"/>
      <c r="AL18" s="25"/>
      <c r="AM18" s="25"/>
      <c r="AN18" s="26"/>
      <c r="AO18" s="26"/>
      <c r="AP18" s="26"/>
      <c r="AQ18" s="25"/>
      <c r="AR18" s="25"/>
      <c r="AS18" s="25"/>
      <c r="AT18" s="25"/>
      <c r="AU18" s="25"/>
      <c r="AV18" s="25"/>
      <c r="AW18" s="25"/>
      <c r="AX18" s="25"/>
      <c r="AY18" s="25"/>
      <c r="AZ18" s="295"/>
      <c r="BD18" s="412"/>
      <c r="BE18" s="413"/>
      <c r="BF18" s="413"/>
      <c r="BG18" s="413"/>
      <c r="BH18" s="414"/>
      <c r="BI18" s="412"/>
      <c r="BJ18" s="413"/>
      <c r="BK18" s="413"/>
      <c r="BL18" s="413"/>
      <c r="BM18" s="413"/>
      <c r="BN18" s="414"/>
      <c r="BO18" s="428"/>
      <c r="BP18" s="429"/>
      <c r="BQ18" s="429"/>
      <c r="BR18" s="429"/>
      <c r="BS18" s="429"/>
      <c r="BT18" s="429"/>
      <c r="BU18" s="430"/>
      <c r="BV18" s="412"/>
      <c r="BW18" s="413"/>
      <c r="BX18" s="413"/>
      <c r="BY18" s="413"/>
      <c r="BZ18" s="414"/>
      <c r="CE18" s="286"/>
      <c r="CF18" s="12"/>
      <c r="CG18" s="421"/>
      <c r="CH18" s="419"/>
      <c r="CI18" s="419"/>
      <c r="CJ18" s="419"/>
      <c r="CK18" s="419"/>
      <c r="CL18" s="419"/>
      <c r="CM18" s="419"/>
      <c r="CN18" s="419"/>
      <c r="CO18" s="419"/>
      <c r="CP18" s="419"/>
      <c r="CQ18" s="419"/>
      <c r="CR18" s="419"/>
      <c r="CS18" s="419"/>
      <c r="CT18" s="419"/>
      <c r="CU18" s="419"/>
      <c r="CV18" s="419"/>
      <c r="CW18" s="419"/>
      <c r="CX18" s="419"/>
      <c r="CY18" s="419"/>
      <c r="CZ18" s="419"/>
      <c r="DA18" s="419"/>
      <c r="DB18" s="419"/>
      <c r="DC18" s="420"/>
    </row>
    <row r="19" spans="3:107" ht="8.25" customHeight="1" x14ac:dyDescent="0.15">
      <c r="C19" s="364"/>
      <c r="D19" s="365"/>
      <c r="E19" s="366"/>
      <c r="F19" s="27"/>
      <c r="G19" s="442" t="e">
        <f>#REF!</f>
        <v>#REF!</v>
      </c>
      <c r="H19" s="443"/>
      <c r="I19" s="443"/>
      <c r="J19" s="400" t="e">
        <f>#REF!</f>
        <v>#REF!</v>
      </c>
      <c r="K19" s="392"/>
      <c r="L19" s="393"/>
      <c r="M19" s="400" t="e">
        <f>#REF!</f>
        <v>#REF!</v>
      </c>
      <c r="N19" s="392"/>
      <c r="O19" s="393"/>
      <c r="P19" s="444" t="e">
        <f>#REF!</f>
        <v>#REF!</v>
      </c>
      <c r="Q19" s="445"/>
      <c r="R19" s="446"/>
      <c r="S19" s="444" t="e">
        <f>#REF!</f>
        <v>#REF!</v>
      </c>
      <c r="T19" s="445"/>
      <c r="U19" s="446"/>
      <c r="V19" s="400" t="e">
        <f>#REF!</f>
        <v>#REF!</v>
      </c>
      <c r="W19" s="392"/>
      <c r="X19" s="393"/>
      <c r="Y19" s="400" t="e">
        <f>#REF!</f>
        <v>#REF!</v>
      </c>
      <c r="Z19" s="392"/>
      <c r="AA19" s="393"/>
      <c r="AB19" s="400" t="e">
        <f>#REF!</f>
        <v>#REF!</v>
      </c>
      <c r="AC19" s="392"/>
      <c r="AD19" s="393"/>
      <c r="AE19" s="400" t="e">
        <f>#REF!</f>
        <v>#REF!</v>
      </c>
      <c r="AF19" s="392"/>
      <c r="AG19" s="393"/>
      <c r="AH19" s="400" t="e">
        <f>#REF!</f>
        <v>#REF!</v>
      </c>
      <c r="AI19" s="392"/>
      <c r="AJ19" s="393"/>
      <c r="AK19" s="400" t="e">
        <f>#REF!</f>
        <v>#REF!</v>
      </c>
      <c r="AL19" s="392"/>
      <c r="AM19" s="403"/>
      <c r="AN19" s="439" t="s">
        <v>307</v>
      </c>
      <c r="AO19" s="440"/>
      <c r="AP19" s="441"/>
      <c r="AQ19" s="391" t="e">
        <f>#REF!</f>
        <v>#REF!</v>
      </c>
      <c r="AR19" s="392"/>
      <c r="AS19" s="393"/>
      <c r="AT19" s="400" t="e">
        <f>#REF!</f>
        <v>#REF!</v>
      </c>
      <c r="AU19" s="392"/>
      <c r="AV19" s="393"/>
      <c r="AW19" s="400" t="e">
        <f>#REF!</f>
        <v>#REF!</v>
      </c>
      <c r="AX19" s="392"/>
      <c r="AY19" s="403"/>
      <c r="AZ19" s="28"/>
      <c r="BA19" s="358"/>
      <c r="BB19" s="358"/>
      <c r="BD19" s="425"/>
      <c r="BE19" s="426"/>
      <c r="BF19" s="426"/>
      <c r="BG19" s="426"/>
      <c r="BH19" s="427"/>
      <c r="BI19" s="425"/>
      <c r="BJ19" s="426"/>
      <c r="BK19" s="426"/>
      <c r="BL19" s="426"/>
      <c r="BM19" s="426"/>
      <c r="BN19" s="427"/>
      <c r="BO19" s="431"/>
      <c r="BP19" s="432"/>
      <c r="BQ19" s="432"/>
      <c r="BR19" s="432"/>
      <c r="BS19" s="432"/>
      <c r="BT19" s="432"/>
      <c r="BU19" s="433"/>
      <c r="BV19" s="425"/>
      <c r="BW19" s="426"/>
      <c r="BX19" s="426"/>
      <c r="BY19" s="426"/>
      <c r="BZ19" s="427"/>
      <c r="CE19" s="286"/>
      <c r="CF19" s="12"/>
      <c r="CG19" s="421"/>
      <c r="CH19" s="419"/>
      <c r="CI19" s="419"/>
      <c r="CJ19" s="419"/>
      <c r="CK19" s="419"/>
      <c r="CL19" s="419"/>
      <c r="CM19" s="419"/>
      <c r="CN19" s="419"/>
      <c r="CO19" s="419"/>
      <c r="CP19" s="419"/>
      <c r="CQ19" s="419"/>
      <c r="CR19" s="419"/>
      <c r="CS19" s="419"/>
      <c r="CT19" s="419"/>
      <c r="CU19" s="419"/>
      <c r="CV19" s="419"/>
      <c r="CW19" s="419"/>
      <c r="CX19" s="419"/>
      <c r="CY19" s="419"/>
      <c r="CZ19" s="419"/>
      <c r="DA19" s="419"/>
      <c r="DB19" s="419"/>
      <c r="DC19" s="420"/>
    </row>
    <row r="20" spans="3:107" ht="8.25" customHeight="1" x14ac:dyDescent="0.15">
      <c r="C20" s="364"/>
      <c r="D20" s="365"/>
      <c r="E20" s="366"/>
      <c r="F20" s="27"/>
      <c r="G20" s="442"/>
      <c r="H20" s="443"/>
      <c r="I20" s="443"/>
      <c r="J20" s="401"/>
      <c r="K20" s="395"/>
      <c r="L20" s="396"/>
      <c r="M20" s="401"/>
      <c r="N20" s="395"/>
      <c r="O20" s="396"/>
      <c r="P20" s="447"/>
      <c r="Q20" s="448"/>
      <c r="R20" s="449"/>
      <c r="S20" s="447"/>
      <c r="T20" s="448"/>
      <c r="U20" s="449"/>
      <c r="V20" s="401"/>
      <c r="W20" s="395"/>
      <c r="X20" s="396"/>
      <c r="Y20" s="401"/>
      <c r="Z20" s="395"/>
      <c r="AA20" s="396"/>
      <c r="AB20" s="401"/>
      <c r="AC20" s="395"/>
      <c r="AD20" s="396"/>
      <c r="AE20" s="401"/>
      <c r="AF20" s="395"/>
      <c r="AG20" s="396"/>
      <c r="AH20" s="401"/>
      <c r="AI20" s="395"/>
      <c r="AJ20" s="396"/>
      <c r="AK20" s="401"/>
      <c r="AL20" s="395"/>
      <c r="AM20" s="404"/>
      <c r="AN20" s="439"/>
      <c r="AO20" s="440"/>
      <c r="AP20" s="441"/>
      <c r="AQ20" s="394"/>
      <c r="AR20" s="395"/>
      <c r="AS20" s="396"/>
      <c r="AT20" s="401"/>
      <c r="AU20" s="395"/>
      <c r="AV20" s="396"/>
      <c r="AW20" s="401"/>
      <c r="AX20" s="395"/>
      <c r="AY20" s="404"/>
      <c r="AZ20" s="29"/>
      <c r="BA20" s="358"/>
      <c r="BB20" s="358"/>
      <c r="BD20" s="425"/>
      <c r="BE20" s="426"/>
      <c r="BF20" s="426"/>
      <c r="BG20" s="426"/>
      <c r="BH20" s="427"/>
      <c r="BI20" s="425"/>
      <c r="BJ20" s="426"/>
      <c r="BK20" s="426"/>
      <c r="BL20" s="426"/>
      <c r="BM20" s="426"/>
      <c r="BN20" s="427"/>
      <c r="BO20" s="431"/>
      <c r="BP20" s="432"/>
      <c r="BQ20" s="432"/>
      <c r="BR20" s="432"/>
      <c r="BS20" s="432"/>
      <c r="BT20" s="432"/>
      <c r="BU20" s="433"/>
      <c r="BV20" s="425"/>
      <c r="BW20" s="426"/>
      <c r="BX20" s="426"/>
      <c r="BY20" s="426"/>
      <c r="BZ20" s="427"/>
      <c r="CG20" s="421"/>
      <c r="CH20" s="419"/>
      <c r="CI20" s="419"/>
      <c r="CJ20" s="419"/>
      <c r="CK20" s="419"/>
      <c r="CL20" s="419"/>
      <c r="CM20" s="419"/>
      <c r="CN20" s="419"/>
      <c r="CO20" s="419"/>
      <c r="CP20" s="419"/>
      <c r="CQ20" s="419"/>
      <c r="CR20" s="419"/>
      <c r="CS20" s="419"/>
      <c r="CT20" s="419"/>
      <c r="CU20" s="419"/>
      <c r="CV20" s="419"/>
      <c r="CW20" s="419"/>
      <c r="CX20" s="419"/>
      <c r="CY20" s="419"/>
      <c r="CZ20" s="419"/>
      <c r="DA20" s="419"/>
      <c r="DB20" s="419"/>
      <c r="DC20" s="420"/>
    </row>
    <row r="21" spans="3:107" ht="8.25" customHeight="1" x14ac:dyDescent="0.15">
      <c r="C21" s="364"/>
      <c r="D21" s="365"/>
      <c r="E21" s="366"/>
      <c r="F21" s="27"/>
      <c r="G21" s="442"/>
      <c r="H21" s="443"/>
      <c r="I21" s="443"/>
      <c r="J21" s="402"/>
      <c r="K21" s="398"/>
      <c r="L21" s="399"/>
      <c r="M21" s="402"/>
      <c r="N21" s="398"/>
      <c r="O21" s="399"/>
      <c r="P21" s="450"/>
      <c r="Q21" s="451"/>
      <c r="R21" s="452"/>
      <c r="S21" s="450"/>
      <c r="T21" s="451"/>
      <c r="U21" s="452"/>
      <c r="V21" s="402"/>
      <c r="W21" s="398"/>
      <c r="X21" s="399"/>
      <c r="Y21" s="402"/>
      <c r="Z21" s="398"/>
      <c r="AA21" s="399"/>
      <c r="AB21" s="402"/>
      <c r="AC21" s="398"/>
      <c r="AD21" s="399"/>
      <c r="AE21" s="402"/>
      <c r="AF21" s="398"/>
      <c r="AG21" s="399"/>
      <c r="AH21" s="402"/>
      <c r="AI21" s="398"/>
      <c r="AJ21" s="399"/>
      <c r="AK21" s="402"/>
      <c r="AL21" s="398"/>
      <c r="AM21" s="405"/>
      <c r="AN21" s="439"/>
      <c r="AO21" s="440"/>
      <c r="AP21" s="441"/>
      <c r="AQ21" s="397"/>
      <c r="AR21" s="398"/>
      <c r="AS21" s="399"/>
      <c r="AT21" s="402"/>
      <c r="AU21" s="398"/>
      <c r="AV21" s="399"/>
      <c r="AW21" s="402"/>
      <c r="AX21" s="398"/>
      <c r="AY21" s="405"/>
      <c r="AZ21" s="29"/>
      <c r="BA21" s="358"/>
      <c r="BB21" s="358"/>
      <c r="BD21" s="425"/>
      <c r="BE21" s="426"/>
      <c r="BF21" s="426"/>
      <c r="BG21" s="426"/>
      <c r="BH21" s="427"/>
      <c r="BI21" s="425"/>
      <c r="BJ21" s="426"/>
      <c r="BK21" s="426"/>
      <c r="BL21" s="426"/>
      <c r="BM21" s="426"/>
      <c r="BN21" s="427"/>
      <c r="BO21" s="431"/>
      <c r="BP21" s="432"/>
      <c r="BQ21" s="432"/>
      <c r="BR21" s="432"/>
      <c r="BS21" s="432"/>
      <c r="BT21" s="432"/>
      <c r="BU21" s="433"/>
      <c r="BV21" s="425"/>
      <c r="BW21" s="426"/>
      <c r="BX21" s="426"/>
      <c r="BY21" s="426"/>
      <c r="BZ21" s="427"/>
      <c r="CG21" s="421"/>
      <c r="CH21" s="419"/>
      <c r="CI21" s="419"/>
      <c r="CJ21" s="419"/>
      <c r="CK21" s="419"/>
      <c r="CL21" s="419"/>
      <c r="CM21" s="419"/>
      <c r="CN21" s="419"/>
      <c r="CO21" s="419"/>
      <c r="CP21" s="419"/>
      <c r="CQ21" s="419"/>
      <c r="CR21" s="419"/>
      <c r="CS21" s="419"/>
      <c r="CT21" s="419"/>
      <c r="CU21" s="419"/>
      <c r="CV21" s="419"/>
      <c r="CW21" s="419"/>
      <c r="CX21" s="419"/>
      <c r="CY21" s="419"/>
      <c r="CZ21" s="419"/>
      <c r="DA21" s="419"/>
      <c r="DB21" s="419"/>
      <c r="DC21" s="420"/>
    </row>
    <row r="22" spans="3:107" ht="2.25" customHeight="1" x14ac:dyDescent="0.15">
      <c r="C22" s="30"/>
      <c r="D22" s="287"/>
      <c r="E22" s="31"/>
      <c r="F22" s="32"/>
      <c r="G22" s="289"/>
      <c r="H22" s="289"/>
      <c r="I22" s="289"/>
      <c r="J22" s="289"/>
      <c r="K22" s="289"/>
      <c r="L22" s="289"/>
      <c r="M22" s="289"/>
      <c r="N22" s="289"/>
      <c r="O22" s="289"/>
      <c r="P22" s="33"/>
      <c r="Q22" s="33"/>
      <c r="R22" s="33"/>
      <c r="S22" s="33"/>
      <c r="T22" s="33"/>
      <c r="U22" s="33"/>
      <c r="V22" s="289"/>
      <c r="W22" s="289"/>
      <c r="X22" s="289"/>
      <c r="Y22" s="289"/>
      <c r="Z22" s="289"/>
      <c r="AA22" s="289"/>
      <c r="AB22" s="289"/>
      <c r="AC22" s="289"/>
      <c r="AD22" s="289"/>
      <c r="AE22" s="289"/>
      <c r="AF22" s="289"/>
      <c r="AG22" s="289"/>
      <c r="AH22" s="289"/>
      <c r="AI22" s="289"/>
      <c r="AJ22" s="289"/>
      <c r="AK22" s="289"/>
      <c r="AL22" s="289"/>
      <c r="AM22" s="289"/>
      <c r="AN22" s="291"/>
      <c r="AO22" s="291"/>
      <c r="AP22" s="291"/>
      <c r="AQ22" s="289"/>
      <c r="AR22" s="289"/>
      <c r="AS22" s="289"/>
      <c r="AT22" s="289"/>
      <c r="AU22" s="289"/>
      <c r="AV22" s="289"/>
      <c r="AW22" s="289"/>
      <c r="AX22" s="289"/>
      <c r="AY22" s="289"/>
      <c r="AZ22" s="290"/>
      <c r="BA22" s="288"/>
      <c r="BD22" s="425"/>
      <c r="BE22" s="426"/>
      <c r="BF22" s="426"/>
      <c r="BG22" s="426"/>
      <c r="BH22" s="427"/>
      <c r="BI22" s="425"/>
      <c r="BJ22" s="426"/>
      <c r="BK22" s="426"/>
      <c r="BL22" s="426"/>
      <c r="BM22" s="426"/>
      <c r="BN22" s="427"/>
      <c r="BO22" s="431"/>
      <c r="BP22" s="432"/>
      <c r="BQ22" s="432"/>
      <c r="BR22" s="432"/>
      <c r="BS22" s="432"/>
      <c r="BT22" s="432"/>
      <c r="BU22" s="433"/>
      <c r="BV22" s="425"/>
      <c r="BW22" s="426"/>
      <c r="BX22" s="426"/>
      <c r="BY22" s="426"/>
      <c r="BZ22" s="427"/>
      <c r="CG22" s="421"/>
      <c r="CH22" s="419"/>
      <c r="CI22" s="419"/>
      <c r="CJ22" s="419"/>
      <c r="CK22" s="419"/>
      <c r="CL22" s="419"/>
      <c r="CM22" s="419"/>
      <c r="CN22" s="419"/>
      <c r="CO22" s="419"/>
      <c r="CP22" s="419"/>
      <c r="CQ22" s="419"/>
      <c r="CR22" s="419"/>
      <c r="CS22" s="419"/>
      <c r="CT22" s="419"/>
      <c r="CU22" s="419"/>
      <c r="CV22" s="419"/>
      <c r="CW22" s="419"/>
      <c r="CX22" s="419"/>
      <c r="CY22" s="419"/>
      <c r="CZ22" s="419"/>
      <c r="DA22" s="419"/>
      <c r="DB22" s="419"/>
      <c r="DC22" s="420"/>
    </row>
    <row r="23" spans="3:107" ht="8.25" customHeight="1" x14ac:dyDescent="0.15">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BD23" s="415"/>
      <c r="BE23" s="416"/>
      <c r="BF23" s="416"/>
      <c r="BG23" s="416"/>
      <c r="BH23" s="417"/>
      <c r="BI23" s="415"/>
      <c r="BJ23" s="416"/>
      <c r="BK23" s="416"/>
      <c r="BL23" s="416"/>
      <c r="BM23" s="416"/>
      <c r="BN23" s="417"/>
      <c r="BO23" s="434"/>
      <c r="BP23" s="435"/>
      <c r="BQ23" s="435"/>
      <c r="BR23" s="435"/>
      <c r="BS23" s="435"/>
      <c r="BT23" s="435"/>
      <c r="BU23" s="436"/>
      <c r="BV23" s="415"/>
      <c r="BW23" s="416"/>
      <c r="BX23" s="416"/>
      <c r="BY23" s="416"/>
      <c r="BZ23" s="417"/>
      <c r="CG23" s="421"/>
      <c r="CH23" s="419"/>
      <c r="CI23" s="419"/>
      <c r="CJ23" s="419"/>
      <c r="CK23" s="419"/>
      <c r="CL23" s="419"/>
      <c r="CM23" s="419"/>
      <c r="CN23" s="419"/>
      <c r="CO23" s="419"/>
      <c r="CP23" s="419"/>
      <c r="CQ23" s="419"/>
      <c r="CR23" s="419"/>
      <c r="CS23" s="419"/>
      <c r="CT23" s="419"/>
      <c r="CU23" s="419"/>
      <c r="CV23" s="419"/>
      <c r="CW23" s="419"/>
      <c r="CX23" s="419"/>
      <c r="CY23" s="419"/>
      <c r="CZ23" s="419"/>
      <c r="DA23" s="419"/>
      <c r="DB23" s="419"/>
      <c r="DC23" s="420"/>
    </row>
    <row r="24" spans="3:107" ht="8.25" customHeight="1" x14ac:dyDescent="0.15">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CG24" s="421"/>
      <c r="CH24" s="419"/>
      <c r="CI24" s="419"/>
      <c r="CJ24" s="419"/>
      <c r="CK24" s="419"/>
      <c r="CL24" s="419"/>
      <c r="CM24" s="419"/>
      <c r="CN24" s="419"/>
      <c r="CO24" s="419"/>
      <c r="CP24" s="419"/>
      <c r="CQ24" s="419"/>
      <c r="CR24" s="419"/>
      <c r="CS24" s="419"/>
      <c r="CT24" s="419"/>
      <c r="CU24" s="419"/>
      <c r="CV24" s="419"/>
      <c r="CW24" s="419"/>
      <c r="CX24" s="419"/>
      <c r="CY24" s="419"/>
      <c r="CZ24" s="419"/>
      <c r="DA24" s="419"/>
      <c r="DB24" s="419"/>
      <c r="DC24" s="420"/>
    </row>
    <row r="25" spans="3:107" ht="8.25" customHeight="1" x14ac:dyDescent="0.15">
      <c r="G25" s="437" t="s">
        <v>308</v>
      </c>
      <c r="H25" s="437"/>
      <c r="I25" s="437"/>
      <c r="J25" s="437"/>
      <c r="K25" s="437"/>
      <c r="L25" s="437"/>
      <c r="M25" s="437"/>
      <c r="N25" s="437"/>
      <c r="O25" s="437"/>
      <c r="P25" s="437"/>
      <c r="Q25" s="437"/>
      <c r="R25" s="437"/>
      <c r="S25" s="437"/>
      <c r="T25" s="437"/>
      <c r="U25" s="437"/>
      <c r="V25" s="437"/>
      <c r="W25" s="437"/>
      <c r="X25" s="437"/>
      <c r="Y25" s="437"/>
      <c r="Z25" s="437"/>
      <c r="AA25" s="437"/>
      <c r="AN25" s="438" t="s">
        <v>413</v>
      </c>
      <c r="AO25" s="438"/>
      <c r="AP25" s="438"/>
      <c r="AQ25" s="438"/>
      <c r="AR25" s="438"/>
      <c r="AS25" s="438"/>
      <c r="AT25" s="438"/>
      <c r="AU25" s="438"/>
      <c r="AV25" s="438"/>
      <c r="AW25" s="438"/>
      <c r="AX25" s="438"/>
      <c r="AY25" s="438"/>
      <c r="AZ25" s="438"/>
      <c r="BA25" s="438"/>
      <c r="BB25" s="438"/>
      <c r="BC25" s="438"/>
      <c r="BD25" s="438"/>
      <c r="BE25" s="438"/>
      <c r="BF25" s="438"/>
      <c r="BG25" s="438"/>
      <c r="BH25" s="438"/>
      <c r="BI25" s="438"/>
      <c r="BS25" s="437" t="s">
        <v>309</v>
      </c>
      <c r="BT25" s="437"/>
      <c r="BU25" s="437"/>
      <c r="BV25" s="437"/>
      <c r="BW25" s="437"/>
      <c r="BX25" s="437"/>
      <c r="BY25" s="437"/>
      <c r="BZ25" s="437"/>
      <c r="CA25" s="437"/>
      <c r="CB25" s="437"/>
      <c r="CC25" s="437"/>
      <c r="CG25" s="421"/>
      <c r="CH25" s="419"/>
      <c r="CI25" s="419"/>
      <c r="CJ25" s="419"/>
      <c r="CK25" s="419"/>
      <c r="CL25" s="419"/>
      <c r="CM25" s="419"/>
      <c r="CN25" s="419"/>
      <c r="CO25" s="419"/>
      <c r="CP25" s="419"/>
      <c r="CQ25" s="419"/>
      <c r="CR25" s="419"/>
      <c r="CS25" s="419"/>
      <c r="CT25" s="419"/>
      <c r="CU25" s="419"/>
      <c r="CV25" s="419"/>
      <c r="CW25" s="419"/>
      <c r="CX25" s="419"/>
      <c r="CY25" s="419"/>
      <c r="CZ25" s="419"/>
      <c r="DA25" s="419"/>
      <c r="DB25" s="419"/>
      <c r="DC25" s="420"/>
    </row>
    <row r="26" spans="3:107" ht="8.25" customHeight="1" thickBot="1" x14ac:dyDescent="0.2">
      <c r="G26" s="437"/>
      <c r="H26" s="437"/>
      <c r="I26" s="437"/>
      <c r="J26" s="437"/>
      <c r="K26" s="437"/>
      <c r="L26" s="437"/>
      <c r="M26" s="437"/>
      <c r="N26" s="437"/>
      <c r="O26" s="437"/>
      <c r="P26" s="437"/>
      <c r="Q26" s="437"/>
      <c r="R26" s="437"/>
      <c r="S26" s="437"/>
      <c r="T26" s="437"/>
      <c r="U26" s="437"/>
      <c r="V26" s="437"/>
      <c r="W26" s="437"/>
      <c r="X26" s="437"/>
      <c r="Y26" s="437"/>
      <c r="Z26" s="437"/>
      <c r="AA26" s="437"/>
      <c r="AN26" s="438"/>
      <c r="AO26" s="438"/>
      <c r="AP26" s="438"/>
      <c r="AQ26" s="438"/>
      <c r="AR26" s="438"/>
      <c r="AS26" s="438"/>
      <c r="AT26" s="438"/>
      <c r="AU26" s="438"/>
      <c r="AV26" s="438"/>
      <c r="AW26" s="438"/>
      <c r="AX26" s="438"/>
      <c r="AY26" s="438"/>
      <c r="AZ26" s="438"/>
      <c r="BA26" s="438"/>
      <c r="BB26" s="438"/>
      <c r="BC26" s="438"/>
      <c r="BD26" s="438"/>
      <c r="BE26" s="438"/>
      <c r="BF26" s="438"/>
      <c r="BG26" s="438"/>
      <c r="BH26" s="438"/>
      <c r="BI26" s="438"/>
      <c r="BS26" s="437"/>
      <c r="BT26" s="437"/>
      <c r="BU26" s="437"/>
      <c r="BV26" s="437"/>
      <c r="BW26" s="437"/>
      <c r="BX26" s="437"/>
      <c r="BY26" s="437"/>
      <c r="BZ26" s="437"/>
      <c r="CA26" s="437"/>
      <c r="CB26" s="437"/>
      <c r="CC26" s="437"/>
      <c r="CG26" s="422"/>
      <c r="CH26" s="423"/>
      <c r="CI26" s="423"/>
      <c r="CJ26" s="423"/>
      <c r="CK26" s="423"/>
      <c r="CL26" s="423"/>
      <c r="CM26" s="423"/>
      <c r="CN26" s="423"/>
      <c r="CO26" s="423"/>
      <c r="CP26" s="423"/>
      <c r="CQ26" s="423"/>
      <c r="CR26" s="423"/>
      <c r="CS26" s="423"/>
      <c r="CT26" s="423"/>
      <c r="CU26" s="423"/>
      <c r="CV26" s="423"/>
      <c r="CW26" s="423"/>
      <c r="CX26" s="423"/>
      <c r="CY26" s="423"/>
      <c r="CZ26" s="423"/>
      <c r="DA26" s="423"/>
      <c r="DB26" s="423"/>
      <c r="DC26" s="424"/>
    </row>
    <row r="27" spans="3:107" ht="8.25" customHeight="1" x14ac:dyDescent="0.15">
      <c r="G27" s="453" t="s">
        <v>310</v>
      </c>
      <c r="H27" s="454"/>
      <c r="I27" s="455"/>
      <c r="J27" s="456" t="s">
        <v>311</v>
      </c>
      <c r="K27" s="456"/>
      <c r="L27" s="456"/>
      <c r="M27" s="367"/>
      <c r="N27" s="368"/>
      <c r="O27" s="368"/>
      <c r="P27" s="459" t="s">
        <v>9</v>
      </c>
      <c r="Q27" s="460"/>
      <c r="R27" s="461"/>
      <c r="S27" s="456" t="s">
        <v>311</v>
      </c>
      <c r="T27" s="456"/>
      <c r="U27" s="456"/>
      <c r="V27" s="367"/>
      <c r="W27" s="368"/>
      <c r="X27" s="368"/>
      <c r="Y27" s="459" t="s">
        <v>10</v>
      </c>
      <c r="Z27" s="460"/>
      <c r="AA27" s="461"/>
      <c r="AB27" s="456" t="s">
        <v>311</v>
      </c>
      <c r="AC27" s="456"/>
      <c r="AD27" s="456"/>
      <c r="AE27" s="367"/>
      <c r="AF27" s="368"/>
      <c r="AG27" s="368"/>
      <c r="AH27" s="459" t="s">
        <v>312</v>
      </c>
      <c r="AI27" s="460"/>
      <c r="AJ27" s="461"/>
      <c r="AK27" s="357"/>
      <c r="AL27" s="470"/>
      <c r="AM27" s="295"/>
      <c r="AN27" s="453" t="s">
        <v>310</v>
      </c>
      <c r="AO27" s="454"/>
      <c r="AP27" s="455"/>
      <c r="AQ27" s="456" t="s">
        <v>311</v>
      </c>
      <c r="AR27" s="456"/>
      <c r="AS27" s="456"/>
      <c r="AT27" s="367"/>
      <c r="AU27" s="368"/>
      <c r="AV27" s="368"/>
      <c r="AW27" s="459" t="s">
        <v>9</v>
      </c>
      <c r="AX27" s="460"/>
      <c r="AY27" s="461"/>
      <c r="AZ27" s="456" t="s">
        <v>311</v>
      </c>
      <c r="BA27" s="456"/>
      <c r="BB27" s="456"/>
      <c r="BC27" s="367"/>
      <c r="BD27" s="368"/>
      <c r="BE27" s="368"/>
      <c r="BF27" s="459" t="s">
        <v>10</v>
      </c>
      <c r="BG27" s="460"/>
      <c r="BH27" s="461"/>
      <c r="BI27" s="456" t="s">
        <v>311</v>
      </c>
      <c r="BJ27" s="456"/>
      <c r="BK27" s="456"/>
      <c r="BL27" s="367"/>
      <c r="BM27" s="368"/>
      <c r="BN27" s="368"/>
      <c r="BO27" s="459" t="s">
        <v>312</v>
      </c>
      <c r="BP27" s="460"/>
      <c r="BQ27" s="461"/>
      <c r="BR27" s="357"/>
      <c r="BS27" s="470"/>
      <c r="BU27" s="478"/>
      <c r="BV27" s="478"/>
      <c r="BW27" s="478"/>
      <c r="BX27" s="357"/>
      <c r="BY27" s="470"/>
    </row>
    <row r="28" spans="3:107" ht="8.25" customHeight="1" x14ac:dyDescent="0.15">
      <c r="G28" s="462"/>
      <c r="H28" s="463"/>
      <c r="I28" s="464"/>
      <c r="J28" s="457"/>
      <c r="K28" s="457"/>
      <c r="L28" s="457"/>
      <c r="M28" s="462"/>
      <c r="N28" s="463"/>
      <c r="O28" s="463"/>
      <c r="P28" s="468"/>
      <c r="Q28" s="463"/>
      <c r="R28" s="464"/>
      <c r="S28" s="457"/>
      <c r="T28" s="457"/>
      <c r="U28" s="457"/>
      <c r="V28" s="462"/>
      <c r="W28" s="463"/>
      <c r="X28" s="463"/>
      <c r="Y28" s="468"/>
      <c r="Z28" s="463"/>
      <c r="AA28" s="464"/>
      <c r="AB28" s="457"/>
      <c r="AC28" s="457"/>
      <c r="AD28" s="457"/>
      <c r="AE28" s="462"/>
      <c r="AF28" s="463"/>
      <c r="AG28" s="463"/>
      <c r="AH28" s="468"/>
      <c r="AI28" s="463"/>
      <c r="AJ28" s="464"/>
      <c r="AK28" s="471"/>
      <c r="AL28" s="470"/>
      <c r="AM28" s="295"/>
      <c r="AN28" s="462"/>
      <c r="AO28" s="463"/>
      <c r="AP28" s="464"/>
      <c r="AQ28" s="457"/>
      <c r="AR28" s="457"/>
      <c r="AS28" s="457"/>
      <c r="AT28" s="462"/>
      <c r="AU28" s="463"/>
      <c r="AV28" s="463"/>
      <c r="AW28" s="468"/>
      <c r="AX28" s="463"/>
      <c r="AY28" s="464"/>
      <c r="AZ28" s="457"/>
      <c r="BA28" s="457"/>
      <c r="BB28" s="457"/>
      <c r="BC28" s="462"/>
      <c r="BD28" s="463"/>
      <c r="BE28" s="463"/>
      <c r="BF28" s="468"/>
      <c r="BG28" s="463"/>
      <c r="BH28" s="464"/>
      <c r="BI28" s="457"/>
      <c r="BJ28" s="457"/>
      <c r="BK28" s="457"/>
      <c r="BL28" s="462"/>
      <c r="BM28" s="463"/>
      <c r="BN28" s="463"/>
      <c r="BO28" s="468"/>
      <c r="BP28" s="463"/>
      <c r="BQ28" s="464"/>
      <c r="BR28" s="471"/>
      <c r="BS28" s="470"/>
      <c r="BU28" s="478"/>
      <c r="BV28" s="478"/>
      <c r="BW28" s="478"/>
      <c r="BX28" s="471"/>
      <c r="BY28" s="470"/>
    </row>
    <row r="29" spans="3:107" ht="8.25" customHeight="1" x14ac:dyDescent="0.15">
      <c r="G29" s="465"/>
      <c r="H29" s="466"/>
      <c r="I29" s="467"/>
      <c r="J29" s="458"/>
      <c r="K29" s="458"/>
      <c r="L29" s="458"/>
      <c r="M29" s="465"/>
      <c r="N29" s="466"/>
      <c r="O29" s="466"/>
      <c r="P29" s="469"/>
      <c r="Q29" s="466"/>
      <c r="R29" s="467"/>
      <c r="S29" s="458"/>
      <c r="T29" s="458"/>
      <c r="U29" s="458"/>
      <c r="V29" s="465"/>
      <c r="W29" s="466"/>
      <c r="X29" s="466"/>
      <c r="Y29" s="469"/>
      <c r="Z29" s="466"/>
      <c r="AA29" s="467"/>
      <c r="AB29" s="458"/>
      <c r="AC29" s="458"/>
      <c r="AD29" s="458"/>
      <c r="AE29" s="465"/>
      <c r="AF29" s="466"/>
      <c r="AG29" s="466"/>
      <c r="AH29" s="469"/>
      <c r="AI29" s="466"/>
      <c r="AJ29" s="467"/>
      <c r="AK29" s="471"/>
      <c r="AL29" s="470"/>
      <c r="AM29" s="295"/>
      <c r="AN29" s="465"/>
      <c r="AO29" s="466"/>
      <c r="AP29" s="467"/>
      <c r="AQ29" s="458"/>
      <c r="AR29" s="458"/>
      <c r="AS29" s="458"/>
      <c r="AT29" s="465"/>
      <c r="AU29" s="466"/>
      <c r="AV29" s="466"/>
      <c r="AW29" s="469"/>
      <c r="AX29" s="466"/>
      <c r="AY29" s="467"/>
      <c r="AZ29" s="458"/>
      <c r="BA29" s="458"/>
      <c r="BB29" s="458"/>
      <c r="BC29" s="465"/>
      <c r="BD29" s="466"/>
      <c r="BE29" s="466"/>
      <c r="BF29" s="469"/>
      <c r="BG29" s="466"/>
      <c r="BH29" s="467"/>
      <c r="BI29" s="458"/>
      <c r="BJ29" s="458"/>
      <c r="BK29" s="458"/>
      <c r="BL29" s="465"/>
      <c r="BM29" s="466"/>
      <c r="BN29" s="466"/>
      <c r="BO29" s="469"/>
      <c r="BP29" s="466"/>
      <c r="BQ29" s="467"/>
      <c r="BR29" s="471"/>
      <c r="BS29" s="470"/>
      <c r="BU29" s="478"/>
      <c r="BV29" s="478"/>
      <c r="BW29" s="478"/>
      <c r="BX29" s="471"/>
      <c r="BY29" s="470"/>
    </row>
    <row r="30" spans="3:107" ht="8.25" customHeight="1" thickBot="1" x14ac:dyDescent="0.2">
      <c r="G30" s="437" t="s">
        <v>313</v>
      </c>
      <c r="H30" s="352"/>
      <c r="I30" s="352"/>
      <c r="J30" s="352"/>
      <c r="K30" s="352"/>
      <c r="L30" s="352"/>
      <c r="M30" s="352"/>
      <c r="N30" s="352"/>
      <c r="O30" s="352"/>
      <c r="P30" s="352"/>
      <c r="Q30" s="352"/>
      <c r="R30" s="352"/>
      <c r="AB30" s="437" t="s">
        <v>314</v>
      </c>
      <c r="AC30" s="352"/>
      <c r="AD30" s="352"/>
      <c r="AE30" s="352"/>
      <c r="AF30" s="352"/>
      <c r="AG30" s="352"/>
      <c r="AH30" s="352"/>
      <c r="AI30" s="352"/>
      <c r="AJ30" s="352"/>
      <c r="AK30" s="352"/>
      <c r="AL30" s="352"/>
      <c r="AM30" s="352"/>
      <c r="AN30" s="352"/>
      <c r="AO30" s="352"/>
      <c r="AW30" s="472" t="s">
        <v>315</v>
      </c>
      <c r="AX30" s="473"/>
      <c r="AY30" s="473"/>
      <c r="AZ30" s="473"/>
      <c r="BA30" s="473"/>
      <c r="BB30" s="473"/>
      <c r="BC30" s="473"/>
      <c r="BD30" s="473"/>
      <c r="BE30" s="473"/>
      <c r="BF30" s="473"/>
      <c r="BG30" s="473"/>
      <c r="BH30" s="473"/>
      <c r="BI30" s="473"/>
      <c r="BJ30" s="473"/>
      <c r="BK30" s="473"/>
      <c r="BN30" s="437" t="s">
        <v>316</v>
      </c>
      <c r="BO30" s="437"/>
      <c r="BP30" s="437"/>
      <c r="BQ30" s="437"/>
      <c r="BR30" s="437"/>
      <c r="BS30" s="437"/>
      <c r="BT30" s="437"/>
      <c r="BU30" s="437" t="s">
        <v>317</v>
      </c>
      <c r="BV30" s="437"/>
      <c r="BW30" s="437"/>
      <c r="BX30" s="437"/>
      <c r="BY30" s="437"/>
      <c r="BZ30" s="437"/>
      <c r="CA30" s="437"/>
      <c r="CB30" s="437"/>
      <c r="CC30" s="437"/>
      <c r="CD30" s="437"/>
      <c r="CE30" s="437"/>
      <c r="CF30" s="437"/>
    </row>
    <row r="31" spans="3:107" ht="8.25" customHeight="1" thickTop="1" x14ac:dyDescent="0.15">
      <c r="D31" s="34"/>
      <c r="E31" s="35"/>
      <c r="F31" s="35"/>
      <c r="G31" s="355"/>
      <c r="H31" s="355"/>
      <c r="I31" s="355"/>
      <c r="J31" s="355"/>
      <c r="K31" s="355"/>
      <c r="L31" s="355"/>
      <c r="M31" s="355"/>
      <c r="N31" s="355"/>
      <c r="O31" s="355"/>
      <c r="P31" s="355"/>
      <c r="Q31" s="355"/>
      <c r="R31" s="355"/>
      <c r="S31" s="35"/>
      <c r="T31" s="35"/>
      <c r="U31" s="35"/>
      <c r="V31" s="35"/>
      <c r="W31" s="35"/>
      <c r="X31" s="35"/>
      <c r="Y31" s="35"/>
      <c r="Z31" s="35"/>
      <c r="AA31" s="35"/>
      <c r="AB31" s="355"/>
      <c r="AC31" s="355"/>
      <c r="AD31" s="355"/>
      <c r="AE31" s="355"/>
      <c r="AF31" s="355"/>
      <c r="AG31" s="355"/>
      <c r="AH31" s="355"/>
      <c r="AI31" s="355"/>
      <c r="AJ31" s="355"/>
      <c r="AK31" s="355"/>
      <c r="AL31" s="355"/>
      <c r="AM31" s="355"/>
      <c r="AN31" s="355"/>
      <c r="AO31" s="355"/>
      <c r="AP31" s="35"/>
      <c r="AQ31" s="35"/>
      <c r="AR31" s="35"/>
      <c r="AS31" s="35"/>
      <c r="AT31" s="35"/>
      <c r="AU31" s="35"/>
      <c r="AV31" s="35"/>
      <c r="AW31" s="474"/>
      <c r="AX31" s="474"/>
      <c r="AY31" s="474"/>
      <c r="AZ31" s="474"/>
      <c r="BA31" s="474"/>
      <c r="BB31" s="474"/>
      <c r="BC31" s="474"/>
      <c r="BD31" s="474"/>
      <c r="BE31" s="474"/>
      <c r="BF31" s="474"/>
      <c r="BG31" s="474"/>
      <c r="BH31" s="474"/>
      <c r="BI31" s="474"/>
      <c r="BJ31" s="474"/>
      <c r="BK31" s="474"/>
      <c r="BL31" s="35"/>
      <c r="BM31" s="36"/>
      <c r="BN31" s="437"/>
      <c r="BO31" s="437"/>
      <c r="BP31" s="437"/>
      <c r="BQ31" s="437"/>
      <c r="BR31" s="437"/>
      <c r="BS31" s="437"/>
      <c r="BT31" s="437"/>
      <c r="BU31" s="437"/>
      <c r="BV31" s="437"/>
      <c r="BW31" s="437"/>
      <c r="BX31" s="437"/>
      <c r="BY31" s="437"/>
      <c r="BZ31" s="437"/>
      <c r="CA31" s="437"/>
      <c r="CB31" s="437"/>
      <c r="CC31" s="437"/>
      <c r="CD31" s="437"/>
      <c r="CE31" s="437"/>
      <c r="CF31" s="437"/>
    </row>
    <row r="32" spans="3:107" ht="8.25" customHeight="1" x14ac:dyDescent="0.15">
      <c r="D32" s="37"/>
      <c r="E32" s="286"/>
      <c r="F32" s="286"/>
      <c r="G32" s="475" t="s">
        <v>14</v>
      </c>
      <c r="H32" s="476"/>
      <c r="I32" s="476"/>
      <c r="J32" s="477" t="s">
        <v>15</v>
      </c>
      <c r="K32" s="477"/>
      <c r="L32" s="477"/>
      <c r="M32" s="477" t="s">
        <v>16</v>
      </c>
      <c r="N32" s="477"/>
      <c r="O32" s="477"/>
      <c r="P32" s="477" t="s">
        <v>17</v>
      </c>
      <c r="Q32" s="477"/>
      <c r="R32" s="477"/>
      <c r="S32" s="477" t="s">
        <v>14</v>
      </c>
      <c r="T32" s="477"/>
      <c r="U32" s="477"/>
      <c r="V32" s="476" t="s">
        <v>18</v>
      </c>
      <c r="W32" s="476"/>
      <c r="X32" s="479"/>
      <c r="Y32" s="357"/>
      <c r="Z32" s="470"/>
      <c r="AA32" s="295"/>
      <c r="AB32" s="480" t="s">
        <v>318</v>
      </c>
      <c r="AC32" s="460"/>
      <c r="AD32" s="460"/>
      <c r="AE32" s="481" t="s">
        <v>319</v>
      </c>
      <c r="AF32" s="481"/>
      <c r="AG32" s="481"/>
      <c r="AH32" s="481" t="s">
        <v>320</v>
      </c>
      <c r="AI32" s="481"/>
      <c r="AJ32" s="481"/>
      <c r="AK32" s="481" t="s">
        <v>321</v>
      </c>
      <c r="AL32" s="481"/>
      <c r="AM32" s="481"/>
      <c r="AN32" s="481" t="s">
        <v>318</v>
      </c>
      <c r="AO32" s="481"/>
      <c r="AP32" s="481"/>
      <c r="AQ32" s="460" t="s">
        <v>322</v>
      </c>
      <c r="AR32" s="460"/>
      <c r="AS32" s="461"/>
      <c r="AT32" s="357"/>
      <c r="AU32" s="470"/>
      <c r="AV32" s="295"/>
      <c r="AW32" s="480" t="s">
        <v>319</v>
      </c>
      <c r="AX32" s="460"/>
      <c r="AY32" s="460"/>
      <c r="AZ32" s="481" t="s">
        <v>320</v>
      </c>
      <c r="BA32" s="481"/>
      <c r="BB32" s="481"/>
      <c r="BC32" s="481" t="s">
        <v>321</v>
      </c>
      <c r="BD32" s="481"/>
      <c r="BE32" s="481"/>
      <c r="BF32" s="481" t="s">
        <v>318</v>
      </c>
      <c r="BG32" s="481"/>
      <c r="BH32" s="481"/>
      <c r="BI32" s="460" t="s">
        <v>322</v>
      </c>
      <c r="BJ32" s="460"/>
      <c r="BK32" s="461"/>
      <c r="BL32" s="357"/>
      <c r="BM32" s="507"/>
      <c r="BO32" s="478"/>
      <c r="BP32" s="478"/>
      <c r="BQ32" s="478"/>
      <c r="BR32" s="357"/>
      <c r="BS32" s="470"/>
      <c r="BU32" s="478"/>
      <c r="BV32" s="478"/>
      <c r="BW32" s="478"/>
      <c r="BX32" s="357"/>
      <c r="BY32" s="470"/>
    </row>
    <row r="33" spans="4:111" ht="8.25" customHeight="1" x14ac:dyDescent="0.15">
      <c r="D33" s="37"/>
      <c r="E33" s="286"/>
      <c r="F33" s="286"/>
      <c r="G33" s="499"/>
      <c r="H33" s="500"/>
      <c r="I33" s="500"/>
      <c r="J33" s="500"/>
      <c r="K33" s="500"/>
      <c r="L33" s="500"/>
      <c r="M33" s="500"/>
      <c r="N33" s="500"/>
      <c r="O33" s="500"/>
      <c r="P33" s="500"/>
      <c r="Q33" s="500"/>
      <c r="R33" s="500"/>
      <c r="S33" s="500"/>
      <c r="T33" s="500"/>
      <c r="U33" s="500"/>
      <c r="V33" s="503"/>
      <c r="W33" s="503"/>
      <c r="X33" s="504"/>
      <c r="Y33" s="471"/>
      <c r="Z33" s="470"/>
      <c r="AA33" s="295"/>
      <c r="AB33" s="488" t="s">
        <v>20</v>
      </c>
      <c r="AC33" s="482"/>
      <c r="AD33" s="482"/>
      <c r="AE33" s="482" t="s">
        <v>20</v>
      </c>
      <c r="AF33" s="482"/>
      <c r="AG33" s="482"/>
      <c r="AH33" s="482" t="s">
        <v>20</v>
      </c>
      <c r="AI33" s="482"/>
      <c r="AJ33" s="482"/>
      <c r="AK33" s="482" t="s">
        <v>20</v>
      </c>
      <c r="AL33" s="482"/>
      <c r="AM33" s="482"/>
      <c r="AN33" s="482" t="s">
        <v>20</v>
      </c>
      <c r="AO33" s="482"/>
      <c r="AP33" s="482"/>
      <c r="AQ33" s="484" t="s">
        <v>20</v>
      </c>
      <c r="AR33" s="484"/>
      <c r="AS33" s="485"/>
      <c r="AT33" s="471"/>
      <c r="AU33" s="470"/>
      <c r="AV33" s="286"/>
      <c r="AW33" s="488" t="s">
        <v>20</v>
      </c>
      <c r="AX33" s="482"/>
      <c r="AY33" s="482"/>
      <c r="AZ33" s="482" t="s">
        <v>20</v>
      </c>
      <c r="BA33" s="482"/>
      <c r="BB33" s="482"/>
      <c r="BC33" s="482" t="s">
        <v>20</v>
      </c>
      <c r="BD33" s="482"/>
      <c r="BE33" s="482"/>
      <c r="BF33" s="482" t="s">
        <v>20</v>
      </c>
      <c r="BG33" s="482"/>
      <c r="BH33" s="482"/>
      <c r="BI33" s="484" t="s">
        <v>20</v>
      </c>
      <c r="BJ33" s="484"/>
      <c r="BK33" s="485"/>
      <c r="BL33" s="471"/>
      <c r="BM33" s="507"/>
      <c r="BO33" s="478"/>
      <c r="BP33" s="478"/>
      <c r="BQ33" s="478"/>
      <c r="BR33" s="471"/>
      <c r="BS33" s="470"/>
      <c r="BU33" s="478"/>
      <c r="BV33" s="478"/>
      <c r="BW33" s="478"/>
      <c r="BX33" s="471"/>
      <c r="BY33" s="470"/>
    </row>
    <row r="34" spans="4:111" ht="8.25" customHeight="1" x14ac:dyDescent="0.15">
      <c r="D34" s="37"/>
      <c r="E34" s="286"/>
      <c r="F34" s="286"/>
      <c r="G34" s="501"/>
      <c r="H34" s="502"/>
      <c r="I34" s="502"/>
      <c r="J34" s="502"/>
      <c r="K34" s="502"/>
      <c r="L34" s="502"/>
      <c r="M34" s="502"/>
      <c r="N34" s="502"/>
      <c r="O34" s="502"/>
      <c r="P34" s="502"/>
      <c r="Q34" s="502"/>
      <c r="R34" s="502"/>
      <c r="S34" s="502"/>
      <c r="T34" s="502"/>
      <c r="U34" s="502"/>
      <c r="V34" s="505"/>
      <c r="W34" s="505"/>
      <c r="X34" s="506"/>
      <c r="Y34" s="471"/>
      <c r="Z34" s="470"/>
      <c r="AA34" s="295"/>
      <c r="AB34" s="489"/>
      <c r="AC34" s="483"/>
      <c r="AD34" s="483"/>
      <c r="AE34" s="483"/>
      <c r="AF34" s="483"/>
      <c r="AG34" s="483"/>
      <c r="AH34" s="483"/>
      <c r="AI34" s="483"/>
      <c r="AJ34" s="483"/>
      <c r="AK34" s="483"/>
      <c r="AL34" s="483"/>
      <c r="AM34" s="483"/>
      <c r="AN34" s="483"/>
      <c r="AO34" s="483"/>
      <c r="AP34" s="483"/>
      <c r="AQ34" s="486"/>
      <c r="AR34" s="486"/>
      <c r="AS34" s="487"/>
      <c r="AT34" s="471"/>
      <c r="AU34" s="470"/>
      <c r="AV34" s="286"/>
      <c r="AW34" s="489"/>
      <c r="AX34" s="483"/>
      <c r="AY34" s="483"/>
      <c r="AZ34" s="483"/>
      <c r="BA34" s="483"/>
      <c r="BB34" s="483"/>
      <c r="BC34" s="483"/>
      <c r="BD34" s="483"/>
      <c r="BE34" s="483"/>
      <c r="BF34" s="483"/>
      <c r="BG34" s="483"/>
      <c r="BH34" s="483"/>
      <c r="BI34" s="486"/>
      <c r="BJ34" s="486"/>
      <c r="BK34" s="487"/>
      <c r="BL34" s="471"/>
      <c r="BM34" s="507"/>
      <c r="BO34" s="478"/>
      <c r="BP34" s="478"/>
      <c r="BQ34" s="478"/>
      <c r="BR34" s="471"/>
      <c r="BS34" s="470"/>
      <c r="BU34" s="478"/>
      <c r="BV34" s="478"/>
      <c r="BW34" s="478"/>
      <c r="BX34" s="471"/>
      <c r="BY34" s="470"/>
    </row>
    <row r="35" spans="4:111" ht="4.5" customHeight="1" thickBot="1" x14ac:dyDescent="0.2">
      <c r="D35" s="38"/>
      <c r="E35" s="305"/>
      <c r="F35" s="305"/>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5"/>
      <c r="BM35" s="39"/>
      <c r="BO35" s="288"/>
      <c r="BP35" s="288"/>
      <c r="BQ35" s="288"/>
      <c r="CD35" s="2"/>
      <c r="CE35" s="2"/>
      <c r="CF35" s="490" t="s">
        <v>323</v>
      </c>
      <c r="CG35" s="490"/>
      <c r="CH35" s="490"/>
      <c r="CI35" s="490"/>
      <c r="CJ35" s="490"/>
      <c r="CK35" s="490"/>
      <c r="CL35" s="490"/>
      <c r="CM35" s="490"/>
      <c r="CN35" s="490"/>
      <c r="CO35" s="490"/>
      <c r="CP35" s="490"/>
      <c r="CQ35" s="490"/>
      <c r="CR35" s="490"/>
      <c r="CS35" s="490"/>
      <c r="CT35" s="490"/>
      <c r="CU35" s="490"/>
      <c r="CV35" s="490"/>
      <c r="CW35" s="490"/>
      <c r="CX35" s="490"/>
      <c r="CY35" s="490"/>
      <c r="CZ35" s="490"/>
      <c r="DA35" s="490"/>
      <c r="DB35" s="490"/>
      <c r="DC35" s="2"/>
    </row>
    <row r="36" spans="4:111" ht="8.25" customHeight="1" thickTop="1" x14ac:dyDescent="0.15">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O36" s="288"/>
      <c r="BP36" s="288"/>
      <c r="BQ36" s="288"/>
      <c r="CC36" s="2"/>
      <c r="CD36" s="2"/>
      <c r="CE36" s="2"/>
      <c r="CF36" s="490"/>
      <c r="CG36" s="490"/>
      <c r="CH36" s="490"/>
      <c r="CI36" s="490"/>
      <c r="CJ36" s="490"/>
      <c r="CK36" s="490"/>
      <c r="CL36" s="490"/>
      <c r="CM36" s="490"/>
      <c r="CN36" s="490"/>
      <c r="CO36" s="490"/>
      <c r="CP36" s="490"/>
      <c r="CQ36" s="490"/>
      <c r="CR36" s="490"/>
      <c r="CS36" s="490"/>
      <c r="CT36" s="490"/>
      <c r="CU36" s="490"/>
      <c r="CV36" s="490"/>
      <c r="CW36" s="490"/>
      <c r="CX36" s="490"/>
      <c r="CY36" s="490"/>
      <c r="CZ36" s="490"/>
      <c r="DA36" s="490"/>
      <c r="DB36" s="490"/>
      <c r="DC36" s="2"/>
    </row>
    <row r="37" spans="4:111" ht="8.25" customHeight="1" x14ac:dyDescent="0.15"/>
    <row r="38" spans="4:111" ht="8.25" customHeight="1" x14ac:dyDescent="0.15">
      <c r="D38" s="40"/>
      <c r="E38" s="41"/>
      <c r="F38" s="42"/>
      <c r="G38" s="43"/>
      <c r="H38" s="491" t="s">
        <v>324</v>
      </c>
      <c r="I38" s="491"/>
      <c r="J38" s="491"/>
      <c r="K38" s="43"/>
      <c r="L38" s="43"/>
      <c r="M38" s="43"/>
      <c r="N38" s="43"/>
      <c r="O38" s="43"/>
      <c r="P38" s="43"/>
      <c r="Q38" s="44"/>
      <c r="R38" s="45"/>
      <c r="S38" s="46"/>
      <c r="T38" s="46"/>
      <c r="U38" s="46"/>
      <c r="V38" s="46"/>
      <c r="W38" s="46"/>
      <c r="X38" s="46"/>
      <c r="Y38" s="46"/>
      <c r="Z38" s="46"/>
      <c r="AA38" s="46"/>
      <c r="AB38" s="46"/>
      <c r="AC38" s="46"/>
      <c r="AD38" s="46"/>
      <c r="AE38" s="46"/>
      <c r="AF38" s="493" t="s">
        <v>325</v>
      </c>
      <c r="AG38" s="493"/>
      <c r="AH38" s="493"/>
      <c r="AI38" s="493"/>
      <c r="AJ38" s="493"/>
      <c r="AK38" s="493"/>
      <c r="AL38" s="493"/>
      <c r="AM38" s="493"/>
      <c r="AN38" s="493"/>
      <c r="AO38" s="46"/>
      <c r="AP38" s="46"/>
      <c r="AQ38" s="46"/>
      <c r="AR38" s="496" t="s">
        <v>326</v>
      </c>
      <c r="AS38" s="496"/>
      <c r="AT38" s="496"/>
      <c r="AU38" s="496"/>
      <c r="AV38" s="498">
        <f>概算年度-1</f>
        <v>30</v>
      </c>
      <c r="AW38" s="496"/>
      <c r="AX38" s="496"/>
      <c r="AY38" s="496" t="s">
        <v>9</v>
      </c>
      <c r="AZ38" s="496"/>
      <c r="BA38" s="496">
        <v>4</v>
      </c>
      <c r="BB38" s="496"/>
      <c r="BC38" s="496"/>
      <c r="BD38" s="496" t="s">
        <v>10</v>
      </c>
      <c r="BE38" s="496"/>
      <c r="BF38" s="496">
        <v>1</v>
      </c>
      <c r="BG38" s="496"/>
      <c r="BH38" s="496"/>
      <c r="BI38" s="496" t="s">
        <v>312</v>
      </c>
      <c r="BJ38" s="496"/>
      <c r="BK38" s="46"/>
      <c r="BL38" s="496" t="s">
        <v>327</v>
      </c>
      <c r="BM38" s="496"/>
      <c r="BN38" s="496"/>
      <c r="BO38" s="496"/>
      <c r="BP38" s="46"/>
      <c r="BQ38" s="496" t="s">
        <v>326</v>
      </c>
      <c r="BR38" s="496"/>
      <c r="BS38" s="496"/>
      <c r="BT38" s="496"/>
      <c r="BU38" s="498">
        <f>AV38+1</f>
        <v>31</v>
      </c>
      <c r="BV38" s="496"/>
      <c r="BW38" s="496"/>
      <c r="BX38" s="496" t="s">
        <v>9</v>
      </c>
      <c r="BY38" s="496"/>
      <c r="BZ38" s="496">
        <v>3</v>
      </c>
      <c r="CA38" s="496"/>
      <c r="CB38" s="496"/>
      <c r="CC38" s="496" t="s">
        <v>10</v>
      </c>
      <c r="CD38" s="496"/>
      <c r="CE38" s="496">
        <v>31</v>
      </c>
      <c r="CF38" s="496"/>
      <c r="CG38" s="496"/>
      <c r="CH38" s="496" t="s">
        <v>312</v>
      </c>
      <c r="CI38" s="496"/>
      <c r="CJ38" s="46"/>
      <c r="CK38" s="496" t="s">
        <v>328</v>
      </c>
      <c r="CL38" s="496"/>
      <c r="CM38" s="496"/>
      <c r="CN38" s="496"/>
      <c r="CO38" s="293"/>
      <c r="CP38" s="46"/>
      <c r="CQ38" s="46"/>
      <c r="CR38" s="46"/>
      <c r="CS38" s="46"/>
      <c r="CT38" s="46"/>
      <c r="CU38" s="46"/>
      <c r="CV38" s="46"/>
      <c r="CW38" s="46"/>
      <c r="CX38" s="293"/>
      <c r="CY38" s="293"/>
      <c r="CZ38" s="293"/>
      <c r="DA38" s="293"/>
      <c r="DB38" s="293"/>
      <c r="DC38" s="21"/>
    </row>
    <row r="39" spans="4:111" ht="8.25" customHeight="1" x14ac:dyDescent="0.15">
      <c r="D39" s="47"/>
      <c r="E39" s="286"/>
      <c r="F39" s="48"/>
      <c r="G39" s="49"/>
      <c r="H39" s="492"/>
      <c r="I39" s="492"/>
      <c r="J39" s="492"/>
      <c r="K39" s="49"/>
      <c r="L39" s="49"/>
      <c r="M39" s="49"/>
      <c r="N39" s="49"/>
      <c r="O39" s="49"/>
      <c r="P39" s="49"/>
      <c r="Q39" s="50"/>
      <c r="R39" s="51"/>
      <c r="S39" s="52"/>
      <c r="T39" s="52"/>
      <c r="U39" s="52"/>
      <c r="V39" s="52"/>
      <c r="W39" s="52"/>
      <c r="X39" s="52"/>
      <c r="Y39" s="52"/>
      <c r="Z39" s="52"/>
      <c r="AA39" s="52"/>
      <c r="AB39" s="52"/>
      <c r="AC39" s="52"/>
      <c r="AD39" s="52"/>
      <c r="AE39" s="52"/>
      <c r="AF39" s="494"/>
      <c r="AG39" s="494"/>
      <c r="AH39" s="494"/>
      <c r="AI39" s="494"/>
      <c r="AJ39" s="494"/>
      <c r="AK39" s="494"/>
      <c r="AL39" s="494"/>
      <c r="AM39" s="494"/>
      <c r="AN39" s="494"/>
      <c r="AO39" s="52"/>
      <c r="AP39" s="52"/>
      <c r="AQ39" s="52"/>
      <c r="AR39" s="497"/>
      <c r="AS39" s="497"/>
      <c r="AT39" s="497"/>
      <c r="AU39" s="497"/>
      <c r="AV39" s="497"/>
      <c r="AW39" s="497"/>
      <c r="AX39" s="497"/>
      <c r="AY39" s="497"/>
      <c r="AZ39" s="497"/>
      <c r="BA39" s="497"/>
      <c r="BB39" s="497"/>
      <c r="BC39" s="497"/>
      <c r="BD39" s="497"/>
      <c r="BE39" s="497"/>
      <c r="BF39" s="497"/>
      <c r="BG39" s="497"/>
      <c r="BH39" s="497"/>
      <c r="BI39" s="497"/>
      <c r="BJ39" s="497"/>
      <c r="BK39" s="52"/>
      <c r="BL39" s="497"/>
      <c r="BM39" s="497"/>
      <c r="BN39" s="497"/>
      <c r="BO39" s="497"/>
      <c r="BP39" s="52"/>
      <c r="BQ39" s="497"/>
      <c r="BR39" s="497"/>
      <c r="BS39" s="497"/>
      <c r="BT39" s="497"/>
      <c r="BU39" s="497"/>
      <c r="BV39" s="497"/>
      <c r="BW39" s="497"/>
      <c r="BX39" s="497"/>
      <c r="BY39" s="497"/>
      <c r="BZ39" s="497"/>
      <c r="CA39" s="497"/>
      <c r="CB39" s="497"/>
      <c r="CC39" s="497"/>
      <c r="CD39" s="497"/>
      <c r="CE39" s="497"/>
      <c r="CF39" s="497"/>
      <c r="CG39" s="497"/>
      <c r="CH39" s="497"/>
      <c r="CI39" s="497"/>
      <c r="CJ39" s="52"/>
      <c r="CK39" s="497"/>
      <c r="CL39" s="497"/>
      <c r="CM39" s="497"/>
      <c r="CN39" s="497"/>
      <c r="CP39" s="52"/>
      <c r="CQ39" s="52"/>
      <c r="CR39" s="52"/>
      <c r="CS39" s="52"/>
      <c r="CT39" s="52"/>
      <c r="CU39" s="52"/>
      <c r="CV39" s="52"/>
      <c r="CW39" s="52"/>
      <c r="CX39" s="286"/>
      <c r="CY39" s="286"/>
      <c r="CZ39" s="286"/>
      <c r="DA39" s="286"/>
      <c r="DB39" s="286"/>
      <c r="DC39" s="295"/>
    </row>
    <row r="40" spans="4:111" ht="8.25" customHeight="1" x14ac:dyDescent="0.15">
      <c r="D40" s="47"/>
      <c r="E40" s="286"/>
      <c r="F40" s="48"/>
      <c r="G40" s="49"/>
      <c r="H40" s="492"/>
      <c r="I40" s="492"/>
      <c r="J40" s="492"/>
      <c r="K40" s="49"/>
      <c r="L40" s="49"/>
      <c r="M40" s="49"/>
      <c r="N40" s="49"/>
      <c r="O40" s="49"/>
      <c r="P40" s="49"/>
      <c r="Q40" s="50"/>
      <c r="R40" s="53"/>
      <c r="S40" s="11"/>
      <c r="T40" s="11"/>
      <c r="U40" s="11"/>
      <c r="V40" s="11"/>
      <c r="W40" s="11"/>
      <c r="X40" s="11"/>
      <c r="Y40" s="11"/>
      <c r="Z40" s="11"/>
      <c r="AA40" s="11"/>
      <c r="AB40" s="11"/>
      <c r="AC40" s="11"/>
      <c r="AD40" s="11"/>
      <c r="AE40" s="11"/>
      <c r="AF40" s="495"/>
      <c r="AG40" s="495"/>
      <c r="AH40" s="495"/>
      <c r="AI40" s="495"/>
      <c r="AJ40" s="495"/>
      <c r="AK40" s="495"/>
      <c r="AL40" s="495"/>
      <c r="AM40" s="495"/>
      <c r="AN40" s="495"/>
      <c r="AO40" s="11"/>
      <c r="AP40" s="11"/>
      <c r="AQ40" s="11"/>
      <c r="AR40" s="332"/>
      <c r="AS40" s="332"/>
      <c r="AT40" s="332"/>
      <c r="AU40" s="332"/>
      <c r="AV40" s="332"/>
      <c r="AW40" s="332"/>
      <c r="AX40" s="332"/>
      <c r="AY40" s="332"/>
      <c r="AZ40" s="332"/>
      <c r="BA40" s="332"/>
      <c r="BB40" s="332"/>
      <c r="BC40" s="332"/>
      <c r="BD40" s="332"/>
      <c r="BE40" s="332"/>
      <c r="BF40" s="332"/>
      <c r="BG40" s="332"/>
      <c r="BH40" s="332"/>
      <c r="BI40" s="332"/>
      <c r="BJ40" s="332"/>
      <c r="BK40" s="11"/>
      <c r="BL40" s="332"/>
      <c r="BM40" s="332"/>
      <c r="BN40" s="332"/>
      <c r="BO40" s="332"/>
      <c r="BP40" s="11"/>
      <c r="BQ40" s="332"/>
      <c r="BR40" s="332"/>
      <c r="BS40" s="332"/>
      <c r="BT40" s="332"/>
      <c r="BU40" s="332"/>
      <c r="BV40" s="332"/>
      <c r="BW40" s="332"/>
      <c r="BX40" s="332"/>
      <c r="BY40" s="332"/>
      <c r="BZ40" s="332"/>
      <c r="CA40" s="332"/>
      <c r="CB40" s="332"/>
      <c r="CC40" s="332"/>
      <c r="CD40" s="332"/>
      <c r="CE40" s="332"/>
      <c r="CF40" s="332"/>
      <c r="CG40" s="332"/>
      <c r="CH40" s="332"/>
      <c r="CI40" s="332"/>
      <c r="CJ40" s="11"/>
      <c r="CK40" s="332"/>
      <c r="CL40" s="332"/>
      <c r="CM40" s="332"/>
      <c r="CN40" s="332"/>
      <c r="CP40" s="11"/>
      <c r="CQ40" s="11"/>
      <c r="CR40" s="11"/>
      <c r="CS40" s="11"/>
      <c r="CT40" s="11"/>
      <c r="CU40" s="11"/>
      <c r="CV40" s="11"/>
      <c r="CW40" s="11"/>
      <c r="CX40" s="286"/>
      <c r="CY40" s="286"/>
      <c r="CZ40" s="286"/>
      <c r="DA40" s="286"/>
      <c r="DB40" s="286"/>
      <c r="DC40" s="295"/>
    </row>
    <row r="41" spans="4:111" ht="8.25" customHeight="1" x14ac:dyDescent="0.15">
      <c r="D41" s="508" t="s">
        <v>356</v>
      </c>
      <c r="E41" s="509"/>
      <c r="F41" s="510"/>
      <c r="G41" s="54"/>
      <c r="H41" s="511" t="s">
        <v>329</v>
      </c>
      <c r="I41" s="511"/>
      <c r="J41" s="511"/>
      <c r="K41" s="511"/>
      <c r="L41" s="511"/>
      <c r="M41" s="511"/>
      <c r="N41" s="511"/>
      <c r="O41" s="511"/>
      <c r="P41" s="511"/>
      <c r="Q41" s="55"/>
      <c r="R41" s="47"/>
      <c r="S41" s="286"/>
      <c r="T41" s="286"/>
      <c r="U41" s="286"/>
      <c r="V41" s="494" t="s">
        <v>330</v>
      </c>
      <c r="W41" s="494"/>
      <c r="X41" s="494"/>
      <c r="Y41" s="494"/>
      <c r="Z41" s="494"/>
      <c r="AA41" s="494"/>
      <c r="AB41" s="494"/>
      <c r="AC41" s="494"/>
      <c r="AD41" s="494"/>
      <c r="AE41" s="494"/>
      <c r="AF41" s="494"/>
      <c r="AG41" s="494"/>
      <c r="AH41" s="494"/>
      <c r="AI41" s="494"/>
      <c r="AJ41" s="494"/>
      <c r="AK41" s="494"/>
      <c r="AL41" s="494"/>
      <c r="AM41" s="494"/>
      <c r="AN41" s="494"/>
      <c r="AO41" s="494"/>
      <c r="AP41" s="494"/>
      <c r="AQ41" s="494"/>
      <c r="AR41" s="494"/>
      <c r="AS41" s="494"/>
      <c r="AT41" s="494"/>
      <c r="AU41" s="494"/>
      <c r="AV41" s="494"/>
      <c r="AW41" s="286"/>
      <c r="AX41" s="286"/>
      <c r="AY41" s="286"/>
      <c r="AZ41" s="286"/>
      <c r="BA41" s="295"/>
      <c r="BB41" s="513" t="s">
        <v>331</v>
      </c>
      <c r="BC41" s="514"/>
      <c r="BD41" s="514"/>
      <c r="BE41" s="514"/>
      <c r="BF41" s="514"/>
      <c r="BG41" s="514"/>
      <c r="BH41" s="514"/>
      <c r="BI41" s="514"/>
      <c r="BJ41" s="514"/>
      <c r="BK41" s="514"/>
      <c r="BL41" s="514"/>
      <c r="BM41" s="515"/>
      <c r="BN41" s="286"/>
      <c r="BO41" s="286"/>
      <c r="BP41" s="286"/>
      <c r="BQ41" s="493" t="s">
        <v>332</v>
      </c>
      <c r="BR41" s="493"/>
      <c r="BS41" s="493"/>
      <c r="BT41" s="493"/>
      <c r="BU41" s="493"/>
      <c r="BV41" s="493"/>
      <c r="BW41" s="493"/>
      <c r="BX41" s="493"/>
      <c r="BY41" s="493"/>
      <c r="BZ41" s="493"/>
      <c r="CA41" s="493"/>
      <c r="CB41" s="493"/>
      <c r="CC41" s="493"/>
      <c r="CD41" s="493"/>
      <c r="CE41" s="493"/>
      <c r="CF41" s="493"/>
      <c r="CG41" s="493"/>
      <c r="CH41" s="493"/>
      <c r="CI41" s="493"/>
      <c r="CJ41" s="493"/>
      <c r="CK41" s="493"/>
      <c r="CL41" s="493"/>
      <c r="CM41" s="493"/>
      <c r="CN41" s="493"/>
      <c r="CO41" s="493"/>
      <c r="CP41" s="493"/>
      <c r="CQ41" s="493"/>
      <c r="CR41" s="493"/>
      <c r="CS41" s="493"/>
      <c r="CT41" s="493"/>
      <c r="CU41" s="493"/>
      <c r="CV41" s="493"/>
      <c r="CW41" s="493"/>
      <c r="CX41" s="293"/>
      <c r="CY41" s="293"/>
      <c r="CZ41" s="293"/>
      <c r="DA41" s="293"/>
      <c r="DB41" s="293"/>
      <c r="DC41" s="21"/>
      <c r="DD41" s="522" t="s">
        <v>333</v>
      </c>
      <c r="DE41" s="523"/>
      <c r="DF41" s="558" t="s">
        <v>334</v>
      </c>
      <c r="DG41" s="558"/>
    </row>
    <row r="42" spans="4:111" ht="8.25" customHeight="1" x14ac:dyDescent="0.15">
      <c r="D42" s="508"/>
      <c r="E42" s="509"/>
      <c r="F42" s="510"/>
      <c r="G42" s="54"/>
      <c r="H42" s="511"/>
      <c r="I42" s="511"/>
      <c r="J42" s="511"/>
      <c r="K42" s="511"/>
      <c r="L42" s="511"/>
      <c r="M42" s="511"/>
      <c r="N42" s="511"/>
      <c r="O42" s="511"/>
      <c r="P42" s="511"/>
      <c r="Q42" s="55"/>
      <c r="R42" s="47"/>
      <c r="S42" s="286"/>
      <c r="T42" s="286"/>
      <c r="U42" s="286"/>
      <c r="V42" s="494"/>
      <c r="W42" s="494"/>
      <c r="X42" s="494"/>
      <c r="Y42" s="494"/>
      <c r="Z42" s="494"/>
      <c r="AA42" s="494"/>
      <c r="AB42" s="494"/>
      <c r="AC42" s="494"/>
      <c r="AD42" s="494"/>
      <c r="AE42" s="494"/>
      <c r="AF42" s="494"/>
      <c r="AG42" s="494"/>
      <c r="AH42" s="494"/>
      <c r="AI42" s="494"/>
      <c r="AJ42" s="494"/>
      <c r="AK42" s="494"/>
      <c r="AL42" s="494"/>
      <c r="AM42" s="494"/>
      <c r="AN42" s="494"/>
      <c r="AO42" s="494"/>
      <c r="AP42" s="494"/>
      <c r="AQ42" s="494"/>
      <c r="AR42" s="494"/>
      <c r="AS42" s="494"/>
      <c r="AT42" s="494"/>
      <c r="AU42" s="494"/>
      <c r="AV42" s="494"/>
      <c r="AW42" s="286"/>
      <c r="AX42" s="286"/>
      <c r="AY42" s="286"/>
      <c r="AZ42" s="286"/>
      <c r="BA42" s="295"/>
      <c r="BB42" s="516"/>
      <c r="BC42" s="517"/>
      <c r="BD42" s="517"/>
      <c r="BE42" s="517"/>
      <c r="BF42" s="517"/>
      <c r="BG42" s="517"/>
      <c r="BH42" s="517"/>
      <c r="BI42" s="517"/>
      <c r="BJ42" s="517"/>
      <c r="BK42" s="517"/>
      <c r="BL42" s="517"/>
      <c r="BM42" s="518"/>
      <c r="BN42" s="286"/>
      <c r="BO42" s="286"/>
      <c r="BP42" s="286"/>
      <c r="BQ42" s="494"/>
      <c r="BR42" s="494"/>
      <c r="BS42" s="494"/>
      <c r="BT42" s="494"/>
      <c r="BU42" s="494"/>
      <c r="BV42" s="494"/>
      <c r="BW42" s="494"/>
      <c r="BX42" s="494"/>
      <c r="BY42" s="494"/>
      <c r="BZ42" s="494"/>
      <c r="CA42" s="494"/>
      <c r="CB42" s="494"/>
      <c r="CC42" s="494"/>
      <c r="CD42" s="494"/>
      <c r="CE42" s="494"/>
      <c r="CF42" s="494"/>
      <c r="CG42" s="494"/>
      <c r="CH42" s="494"/>
      <c r="CI42" s="494"/>
      <c r="CJ42" s="494"/>
      <c r="CK42" s="494"/>
      <c r="CL42" s="494"/>
      <c r="CM42" s="494"/>
      <c r="CN42" s="494"/>
      <c r="CO42" s="494"/>
      <c r="CP42" s="494"/>
      <c r="CQ42" s="494"/>
      <c r="CR42" s="494"/>
      <c r="CS42" s="494"/>
      <c r="CT42" s="494"/>
      <c r="CU42" s="494"/>
      <c r="CV42" s="494"/>
      <c r="CW42" s="494"/>
      <c r="CX42" s="286"/>
      <c r="CY42" s="286"/>
      <c r="CZ42" s="286"/>
      <c r="DA42" s="286"/>
      <c r="DB42" s="286"/>
      <c r="DC42" s="295"/>
      <c r="DD42" s="559" t="s">
        <v>335</v>
      </c>
      <c r="DE42" s="560"/>
      <c r="DF42" s="561" t="s">
        <v>336</v>
      </c>
      <c r="DG42" s="561"/>
    </row>
    <row r="43" spans="4:111" ht="8.25" customHeight="1" x14ac:dyDescent="0.15">
      <c r="D43" s="508"/>
      <c r="E43" s="509"/>
      <c r="F43" s="510"/>
      <c r="G43" s="56"/>
      <c r="H43" s="512"/>
      <c r="I43" s="512"/>
      <c r="J43" s="512"/>
      <c r="K43" s="512"/>
      <c r="L43" s="512"/>
      <c r="M43" s="512"/>
      <c r="N43" s="512"/>
      <c r="O43" s="512"/>
      <c r="P43" s="512"/>
      <c r="Q43" s="57"/>
      <c r="R43" s="58"/>
      <c r="S43" s="299"/>
      <c r="T43" s="299"/>
      <c r="U43" s="299"/>
      <c r="V43" s="495"/>
      <c r="W43" s="495"/>
      <c r="X43" s="495"/>
      <c r="Y43" s="495"/>
      <c r="Z43" s="495"/>
      <c r="AA43" s="495"/>
      <c r="AB43" s="495"/>
      <c r="AC43" s="495"/>
      <c r="AD43" s="495"/>
      <c r="AE43" s="495"/>
      <c r="AF43" s="495"/>
      <c r="AG43" s="495"/>
      <c r="AH43" s="495"/>
      <c r="AI43" s="495"/>
      <c r="AJ43" s="495"/>
      <c r="AK43" s="495"/>
      <c r="AL43" s="495"/>
      <c r="AM43" s="495"/>
      <c r="AN43" s="495"/>
      <c r="AO43" s="495"/>
      <c r="AP43" s="495"/>
      <c r="AQ43" s="495"/>
      <c r="AR43" s="495"/>
      <c r="AS43" s="495"/>
      <c r="AT43" s="495"/>
      <c r="AU43" s="495"/>
      <c r="AV43" s="495"/>
      <c r="AW43" s="299"/>
      <c r="AX43" s="299"/>
      <c r="AY43" s="299"/>
      <c r="AZ43" s="299"/>
      <c r="BA43" s="300"/>
      <c r="BB43" s="519"/>
      <c r="BC43" s="520"/>
      <c r="BD43" s="520"/>
      <c r="BE43" s="520"/>
      <c r="BF43" s="520"/>
      <c r="BG43" s="520"/>
      <c r="BH43" s="520"/>
      <c r="BI43" s="520"/>
      <c r="BJ43" s="520"/>
      <c r="BK43" s="520"/>
      <c r="BL43" s="520"/>
      <c r="BM43" s="521"/>
      <c r="BN43" s="299"/>
      <c r="BO43" s="299"/>
      <c r="BP43" s="299"/>
      <c r="BQ43" s="495"/>
      <c r="BR43" s="495"/>
      <c r="BS43" s="495"/>
      <c r="BT43" s="495"/>
      <c r="BU43" s="495"/>
      <c r="BV43" s="495"/>
      <c r="BW43" s="495"/>
      <c r="BX43" s="495"/>
      <c r="BY43" s="495"/>
      <c r="BZ43" s="495"/>
      <c r="CA43" s="495"/>
      <c r="CB43" s="495"/>
      <c r="CC43" s="495"/>
      <c r="CD43" s="495"/>
      <c r="CE43" s="495"/>
      <c r="CF43" s="495"/>
      <c r="CG43" s="495"/>
      <c r="CH43" s="495"/>
      <c r="CI43" s="495"/>
      <c r="CJ43" s="495"/>
      <c r="CK43" s="495"/>
      <c r="CL43" s="495"/>
      <c r="CM43" s="495"/>
      <c r="CN43" s="495"/>
      <c r="CO43" s="495"/>
      <c r="CP43" s="495"/>
      <c r="CQ43" s="495"/>
      <c r="CR43" s="495"/>
      <c r="CS43" s="495"/>
      <c r="CT43" s="495"/>
      <c r="CU43" s="495"/>
      <c r="CV43" s="495"/>
      <c r="CW43" s="495"/>
      <c r="CX43" s="299"/>
      <c r="CY43" s="299"/>
      <c r="CZ43" s="299"/>
      <c r="DA43" s="299"/>
      <c r="DB43" s="299"/>
      <c r="DC43" s="300"/>
      <c r="DD43" s="559"/>
      <c r="DE43" s="560"/>
      <c r="DF43" s="561"/>
      <c r="DG43" s="561"/>
    </row>
    <row r="44" spans="4:111" ht="8.25" customHeight="1" x14ac:dyDescent="0.15">
      <c r="D44" s="508"/>
      <c r="E44" s="509"/>
      <c r="F44" s="510"/>
      <c r="G44" s="562" t="s">
        <v>337</v>
      </c>
      <c r="H44" s="491"/>
      <c r="I44" s="491"/>
      <c r="J44" s="491"/>
      <c r="K44" s="491"/>
      <c r="L44" s="491"/>
      <c r="M44" s="491"/>
      <c r="N44" s="491"/>
      <c r="O44" s="491"/>
      <c r="P44" s="491"/>
      <c r="Q44" s="563"/>
      <c r="R44" s="543" t="s">
        <v>338</v>
      </c>
      <c r="S44" s="544"/>
      <c r="T44" s="544"/>
      <c r="U44" s="544"/>
      <c r="V44" s="59"/>
      <c r="W44" s="59" t="s">
        <v>320</v>
      </c>
      <c r="X44" s="59"/>
      <c r="Y44" s="59"/>
      <c r="Z44" s="59" t="s">
        <v>321</v>
      </c>
      <c r="AA44" s="59"/>
      <c r="AB44" s="59"/>
      <c r="AC44" s="59" t="s">
        <v>318</v>
      </c>
      <c r="AD44" s="59"/>
      <c r="AE44" s="59"/>
      <c r="AF44" s="59" t="s">
        <v>339</v>
      </c>
      <c r="AG44" s="59"/>
      <c r="AH44" s="59"/>
      <c r="AI44" s="59" t="s">
        <v>320</v>
      </c>
      <c r="AJ44" s="59"/>
      <c r="AK44" s="59"/>
      <c r="AL44" s="59" t="s">
        <v>321</v>
      </c>
      <c r="AM44" s="59"/>
      <c r="AN44" s="59"/>
      <c r="AO44" s="59" t="s">
        <v>318</v>
      </c>
      <c r="AP44" s="59"/>
      <c r="AQ44" s="59"/>
      <c r="AR44" s="59" t="s">
        <v>319</v>
      </c>
      <c r="AS44" s="59"/>
      <c r="AT44" s="59"/>
      <c r="AU44" s="59" t="s">
        <v>320</v>
      </c>
      <c r="AV44" s="59"/>
      <c r="AW44" s="286"/>
      <c r="AX44" s="286"/>
      <c r="AY44" s="286"/>
      <c r="AZ44" s="286"/>
      <c r="BA44" s="295"/>
      <c r="BB44" s="549" t="s">
        <v>338</v>
      </c>
      <c r="BC44" s="550"/>
      <c r="BD44" s="60"/>
      <c r="BE44" s="60"/>
      <c r="BF44" s="60"/>
      <c r="BG44" s="60"/>
      <c r="BH44" s="550" t="s">
        <v>340</v>
      </c>
      <c r="BI44" s="550"/>
      <c r="BJ44" s="550"/>
      <c r="BK44" s="550"/>
      <c r="BL44" s="550"/>
      <c r="BM44" s="553"/>
      <c r="BN44" s="569" t="s">
        <v>338</v>
      </c>
      <c r="BO44" s="544"/>
      <c r="BP44" s="544"/>
      <c r="BQ44" s="544"/>
      <c r="BR44" s="61"/>
      <c r="BS44" s="61" t="s">
        <v>321</v>
      </c>
      <c r="BT44" s="61"/>
      <c r="BU44" s="61"/>
      <c r="BV44" s="61" t="s">
        <v>318</v>
      </c>
      <c r="BW44" s="61"/>
      <c r="BX44" s="61"/>
      <c r="BY44" s="61" t="s">
        <v>339</v>
      </c>
      <c r="BZ44" s="61"/>
      <c r="CA44" s="61"/>
      <c r="CB44" s="61" t="s">
        <v>320</v>
      </c>
      <c r="CC44" s="61"/>
      <c r="CD44" s="61"/>
      <c r="CE44" s="61" t="s">
        <v>321</v>
      </c>
      <c r="CF44" s="61"/>
      <c r="CG44" s="61"/>
      <c r="CH44" s="61" t="s">
        <v>318</v>
      </c>
      <c r="CI44" s="61"/>
      <c r="CJ44" s="61"/>
      <c r="CK44" s="61" t="s">
        <v>319</v>
      </c>
      <c r="CL44" s="61"/>
      <c r="CM44" s="61"/>
      <c r="CN44" s="61" t="s">
        <v>320</v>
      </c>
      <c r="CO44" s="61"/>
      <c r="CP44" s="61"/>
      <c r="CQ44" s="61" t="s">
        <v>321</v>
      </c>
      <c r="CR44" s="61"/>
      <c r="CS44" s="61"/>
      <c r="CT44" s="61" t="s">
        <v>318</v>
      </c>
      <c r="CU44" s="61"/>
      <c r="CV44" s="61"/>
      <c r="CW44" s="61" t="s">
        <v>341</v>
      </c>
      <c r="CX44" s="61"/>
      <c r="CY44" s="286"/>
      <c r="CZ44" s="286"/>
      <c r="DA44" s="286"/>
      <c r="DB44" s="286"/>
      <c r="DC44" s="295"/>
      <c r="DD44" s="559"/>
      <c r="DE44" s="560"/>
      <c r="DF44" s="561"/>
      <c r="DG44" s="561"/>
    </row>
    <row r="45" spans="4:111" ht="8.25" customHeight="1" x14ac:dyDescent="0.15">
      <c r="D45" s="508"/>
      <c r="E45" s="509"/>
      <c r="F45" s="510"/>
      <c r="G45" s="564"/>
      <c r="H45" s="492"/>
      <c r="I45" s="492"/>
      <c r="J45" s="492"/>
      <c r="K45" s="492"/>
      <c r="L45" s="492"/>
      <c r="M45" s="492"/>
      <c r="N45" s="492"/>
      <c r="O45" s="492"/>
      <c r="P45" s="492"/>
      <c r="Q45" s="565"/>
      <c r="R45" s="545"/>
      <c r="S45" s="546"/>
      <c r="T45" s="546"/>
      <c r="U45" s="546"/>
      <c r="V45" s="555" t="s">
        <v>20</v>
      </c>
      <c r="W45" s="556"/>
      <c r="X45" s="556"/>
      <c r="Y45" s="524" t="s">
        <v>20</v>
      </c>
      <c r="Z45" s="524"/>
      <c r="AA45" s="524"/>
      <c r="AB45" s="524" t="s">
        <v>20</v>
      </c>
      <c r="AC45" s="524"/>
      <c r="AD45" s="524"/>
      <c r="AE45" s="524" t="s">
        <v>20</v>
      </c>
      <c r="AF45" s="524"/>
      <c r="AG45" s="524"/>
      <c r="AH45" s="524" t="s">
        <v>20</v>
      </c>
      <c r="AI45" s="524"/>
      <c r="AJ45" s="524"/>
      <c r="AK45" s="524" t="s">
        <v>20</v>
      </c>
      <c r="AL45" s="524"/>
      <c r="AM45" s="524"/>
      <c r="AN45" s="524" t="s">
        <v>20</v>
      </c>
      <c r="AO45" s="524"/>
      <c r="AP45" s="524"/>
      <c r="AQ45" s="524" t="s">
        <v>20</v>
      </c>
      <c r="AR45" s="524"/>
      <c r="AS45" s="524"/>
      <c r="AT45" s="573" t="s">
        <v>20</v>
      </c>
      <c r="AU45" s="574"/>
      <c r="AV45" s="575"/>
      <c r="AW45" s="357"/>
      <c r="AX45" s="470"/>
      <c r="AY45" s="286"/>
      <c r="AZ45" s="286"/>
      <c r="BA45" s="295"/>
      <c r="BB45" s="551"/>
      <c r="BC45" s="552"/>
      <c r="BD45" s="60"/>
      <c r="BE45" s="60"/>
      <c r="BF45" s="60"/>
      <c r="BG45" s="60"/>
      <c r="BH45" s="552"/>
      <c r="BI45" s="552"/>
      <c r="BJ45" s="552"/>
      <c r="BK45" s="552"/>
      <c r="BL45" s="552"/>
      <c r="BM45" s="554"/>
      <c r="BN45" s="570"/>
      <c r="BO45" s="546"/>
      <c r="BP45" s="546"/>
      <c r="BQ45" s="546"/>
      <c r="BR45" s="555"/>
      <c r="BS45" s="556"/>
      <c r="BT45" s="556"/>
      <c r="BU45" s="524"/>
      <c r="BV45" s="524"/>
      <c r="BW45" s="524"/>
      <c r="BX45" s="557"/>
      <c r="BY45" s="524"/>
      <c r="BZ45" s="524"/>
      <c r="CA45" s="524"/>
      <c r="CB45" s="524"/>
      <c r="CC45" s="524"/>
      <c r="CD45" s="524">
        <v>1</v>
      </c>
      <c r="CE45" s="524"/>
      <c r="CF45" s="524"/>
      <c r="CG45" s="524">
        <v>5</v>
      </c>
      <c r="CH45" s="524"/>
      <c r="CI45" s="524"/>
      <c r="CJ45" s="524">
        <v>7</v>
      </c>
      <c r="CK45" s="524"/>
      <c r="CL45" s="524"/>
      <c r="CM45" s="524">
        <v>5</v>
      </c>
      <c r="CN45" s="524"/>
      <c r="CO45" s="524"/>
      <c r="CP45" s="524">
        <v>0</v>
      </c>
      <c r="CQ45" s="524"/>
      <c r="CR45" s="524"/>
      <c r="CS45" s="524">
        <v>0</v>
      </c>
      <c r="CT45" s="524"/>
      <c r="CU45" s="524"/>
      <c r="CV45" s="524">
        <v>0</v>
      </c>
      <c r="CW45" s="524"/>
      <c r="CX45" s="533"/>
      <c r="CY45" s="357"/>
      <c r="CZ45" s="470"/>
      <c r="DA45" s="286"/>
      <c r="DB45" s="286"/>
      <c r="DC45" s="295"/>
      <c r="DD45" s="559"/>
      <c r="DE45" s="560"/>
      <c r="DF45" s="561"/>
      <c r="DG45" s="561"/>
    </row>
    <row r="46" spans="4:111" ht="8.25" customHeight="1" x14ac:dyDescent="0.15">
      <c r="D46" s="508"/>
      <c r="E46" s="509"/>
      <c r="F46" s="510"/>
      <c r="G46" s="564"/>
      <c r="H46" s="492"/>
      <c r="I46" s="492"/>
      <c r="J46" s="492"/>
      <c r="K46" s="492"/>
      <c r="L46" s="492"/>
      <c r="M46" s="492"/>
      <c r="N46" s="492"/>
      <c r="O46" s="492"/>
      <c r="P46" s="492"/>
      <c r="Q46" s="565"/>
      <c r="R46" s="545"/>
      <c r="S46" s="546"/>
      <c r="T46" s="546"/>
      <c r="U46" s="546"/>
      <c r="V46" s="555"/>
      <c r="W46" s="556"/>
      <c r="X46" s="556"/>
      <c r="Y46" s="524"/>
      <c r="Z46" s="524"/>
      <c r="AA46" s="524"/>
      <c r="AB46" s="524"/>
      <c r="AC46" s="524"/>
      <c r="AD46" s="524"/>
      <c r="AE46" s="524"/>
      <c r="AF46" s="524"/>
      <c r="AG46" s="524"/>
      <c r="AH46" s="524"/>
      <c r="AI46" s="524"/>
      <c r="AJ46" s="524"/>
      <c r="AK46" s="524"/>
      <c r="AL46" s="524"/>
      <c r="AM46" s="524"/>
      <c r="AN46" s="524"/>
      <c r="AO46" s="524"/>
      <c r="AP46" s="524"/>
      <c r="AQ46" s="524"/>
      <c r="AR46" s="524"/>
      <c r="AS46" s="524"/>
      <c r="AT46" s="576"/>
      <c r="AU46" s="577"/>
      <c r="AV46" s="578"/>
      <c r="AW46" s="471"/>
      <c r="AX46" s="470"/>
      <c r="AY46" s="286"/>
      <c r="AZ46" s="286"/>
      <c r="BA46" s="295"/>
      <c r="BB46" s="525"/>
      <c r="BC46" s="526"/>
      <c r="BD46" s="526"/>
      <c r="BE46" s="526"/>
      <c r="BF46" s="526"/>
      <c r="BG46" s="526"/>
      <c r="BH46" s="526"/>
      <c r="BI46" s="526"/>
      <c r="BJ46" s="526"/>
      <c r="BK46" s="526"/>
      <c r="BL46" s="526"/>
      <c r="BM46" s="527"/>
      <c r="BN46" s="570"/>
      <c r="BO46" s="546"/>
      <c r="BP46" s="546"/>
      <c r="BQ46" s="546"/>
      <c r="BR46" s="555"/>
      <c r="BS46" s="556"/>
      <c r="BT46" s="556"/>
      <c r="BU46" s="524"/>
      <c r="BV46" s="524"/>
      <c r="BW46" s="524"/>
      <c r="BX46" s="557"/>
      <c r="BY46" s="524"/>
      <c r="BZ46" s="524"/>
      <c r="CA46" s="524"/>
      <c r="CB46" s="524"/>
      <c r="CC46" s="524"/>
      <c r="CD46" s="524"/>
      <c r="CE46" s="524"/>
      <c r="CF46" s="524"/>
      <c r="CG46" s="524"/>
      <c r="CH46" s="524"/>
      <c r="CI46" s="524"/>
      <c r="CJ46" s="524"/>
      <c r="CK46" s="524"/>
      <c r="CL46" s="524"/>
      <c r="CM46" s="524"/>
      <c r="CN46" s="524"/>
      <c r="CO46" s="524"/>
      <c r="CP46" s="524"/>
      <c r="CQ46" s="524"/>
      <c r="CR46" s="524"/>
      <c r="CS46" s="524"/>
      <c r="CT46" s="524"/>
      <c r="CU46" s="524"/>
      <c r="CV46" s="524"/>
      <c r="CW46" s="524"/>
      <c r="CX46" s="533"/>
      <c r="CY46" s="471"/>
      <c r="CZ46" s="470"/>
      <c r="DA46" s="286"/>
      <c r="DB46" s="286"/>
      <c r="DC46" s="295"/>
      <c r="DD46" s="559"/>
      <c r="DE46" s="560"/>
      <c r="DF46" s="561"/>
      <c r="DG46" s="561"/>
    </row>
    <row r="47" spans="4:111" ht="8.25" customHeight="1" x14ac:dyDescent="0.15">
      <c r="D47" s="508"/>
      <c r="E47" s="509"/>
      <c r="F47" s="510"/>
      <c r="G47" s="564"/>
      <c r="H47" s="492"/>
      <c r="I47" s="492"/>
      <c r="J47" s="492"/>
      <c r="K47" s="492"/>
      <c r="L47" s="492"/>
      <c r="M47" s="492"/>
      <c r="N47" s="492"/>
      <c r="O47" s="492"/>
      <c r="P47" s="492"/>
      <c r="Q47" s="565"/>
      <c r="R47" s="545"/>
      <c r="S47" s="546"/>
      <c r="T47" s="546"/>
      <c r="U47" s="546"/>
      <c r="V47" s="555"/>
      <c r="W47" s="556"/>
      <c r="X47" s="556"/>
      <c r="Y47" s="524"/>
      <c r="Z47" s="524"/>
      <c r="AA47" s="524"/>
      <c r="AB47" s="524"/>
      <c r="AC47" s="524"/>
      <c r="AD47" s="524"/>
      <c r="AE47" s="524"/>
      <c r="AF47" s="524"/>
      <c r="AG47" s="524"/>
      <c r="AH47" s="524"/>
      <c r="AI47" s="524"/>
      <c r="AJ47" s="524"/>
      <c r="AK47" s="524"/>
      <c r="AL47" s="524"/>
      <c r="AM47" s="524"/>
      <c r="AN47" s="524"/>
      <c r="AO47" s="524"/>
      <c r="AP47" s="524"/>
      <c r="AQ47" s="524"/>
      <c r="AR47" s="524"/>
      <c r="AS47" s="524"/>
      <c r="AT47" s="579"/>
      <c r="AU47" s="580"/>
      <c r="AV47" s="581"/>
      <c r="AW47" s="471"/>
      <c r="AX47" s="470"/>
      <c r="AY47" s="531" t="s">
        <v>342</v>
      </c>
      <c r="AZ47" s="531"/>
      <c r="BA47" s="532"/>
      <c r="BB47" s="525"/>
      <c r="BC47" s="526"/>
      <c r="BD47" s="526"/>
      <c r="BE47" s="526"/>
      <c r="BF47" s="526"/>
      <c r="BG47" s="526"/>
      <c r="BH47" s="526"/>
      <c r="BI47" s="526"/>
      <c r="BJ47" s="526"/>
      <c r="BK47" s="526"/>
      <c r="BL47" s="526"/>
      <c r="BM47" s="527"/>
      <c r="BN47" s="570"/>
      <c r="BO47" s="546"/>
      <c r="BP47" s="546"/>
      <c r="BQ47" s="546"/>
      <c r="BR47" s="555"/>
      <c r="BS47" s="556"/>
      <c r="BT47" s="556"/>
      <c r="BU47" s="524"/>
      <c r="BV47" s="524"/>
      <c r="BW47" s="524"/>
      <c r="BX47" s="557"/>
      <c r="BY47" s="524"/>
      <c r="BZ47" s="524"/>
      <c r="CA47" s="524"/>
      <c r="CB47" s="524"/>
      <c r="CC47" s="524"/>
      <c r="CD47" s="524"/>
      <c r="CE47" s="524"/>
      <c r="CF47" s="524"/>
      <c r="CG47" s="524"/>
      <c r="CH47" s="524"/>
      <c r="CI47" s="524"/>
      <c r="CJ47" s="524"/>
      <c r="CK47" s="524"/>
      <c r="CL47" s="524"/>
      <c r="CM47" s="524"/>
      <c r="CN47" s="524"/>
      <c r="CO47" s="524"/>
      <c r="CP47" s="524"/>
      <c r="CQ47" s="524"/>
      <c r="CR47" s="524"/>
      <c r="CS47" s="524"/>
      <c r="CT47" s="524"/>
      <c r="CU47" s="524"/>
      <c r="CV47" s="524"/>
      <c r="CW47" s="524"/>
      <c r="CX47" s="533"/>
      <c r="CY47" s="471"/>
      <c r="CZ47" s="470"/>
      <c r="DA47" s="470" t="s">
        <v>341</v>
      </c>
      <c r="DB47" s="470"/>
      <c r="DC47" s="295"/>
      <c r="DD47" s="559"/>
      <c r="DE47" s="560"/>
      <c r="DF47" s="561"/>
      <c r="DG47" s="561"/>
    </row>
    <row r="48" spans="4:111" ht="8.25" customHeight="1" x14ac:dyDescent="0.15">
      <c r="D48" s="508"/>
      <c r="E48" s="509"/>
      <c r="F48" s="510"/>
      <c r="G48" s="566"/>
      <c r="H48" s="567"/>
      <c r="I48" s="567"/>
      <c r="J48" s="567"/>
      <c r="K48" s="567"/>
      <c r="L48" s="567"/>
      <c r="M48" s="567"/>
      <c r="N48" s="567"/>
      <c r="O48" s="567"/>
      <c r="P48" s="567"/>
      <c r="Q48" s="568"/>
      <c r="R48" s="547"/>
      <c r="S48" s="548"/>
      <c r="T48" s="548"/>
      <c r="U48" s="548"/>
      <c r="V48" s="286"/>
      <c r="W48" s="286"/>
      <c r="X48" s="286"/>
      <c r="Y48" s="286"/>
      <c r="Z48" s="286"/>
      <c r="AA48" s="286"/>
      <c r="AB48" s="286"/>
      <c r="AC48" s="286"/>
      <c r="AD48" s="572" t="s">
        <v>343</v>
      </c>
      <c r="AE48" s="572"/>
      <c r="AF48" s="286"/>
      <c r="AG48" s="286"/>
      <c r="AH48" s="286"/>
      <c r="AI48" s="286"/>
      <c r="AJ48" s="286"/>
      <c r="AK48" s="286"/>
      <c r="AL48" s="286"/>
      <c r="AM48" s="572" t="s">
        <v>343</v>
      </c>
      <c r="AN48" s="572"/>
      <c r="AO48" s="286"/>
      <c r="AP48" s="286"/>
      <c r="AQ48" s="286"/>
      <c r="AR48" s="286"/>
      <c r="AS48" s="286"/>
      <c r="AT48" s="286"/>
      <c r="AU48" s="286"/>
      <c r="AV48" s="286"/>
      <c r="AW48" s="286"/>
      <c r="AX48" s="286"/>
      <c r="AY48" s="531"/>
      <c r="AZ48" s="531"/>
      <c r="BA48" s="532"/>
      <c r="BB48" s="528"/>
      <c r="BC48" s="529"/>
      <c r="BD48" s="529"/>
      <c r="BE48" s="529"/>
      <c r="BF48" s="529"/>
      <c r="BG48" s="529"/>
      <c r="BH48" s="529"/>
      <c r="BI48" s="529"/>
      <c r="BJ48" s="529"/>
      <c r="BK48" s="529"/>
      <c r="BL48" s="529"/>
      <c r="BM48" s="530"/>
      <c r="BN48" s="571"/>
      <c r="BO48" s="548"/>
      <c r="BP48" s="548"/>
      <c r="BQ48" s="548"/>
      <c r="BR48" s="294"/>
      <c r="BS48" s="294"/>
      <c r="BT48" s="294"/>
      <c r="BU48" s="294"/>
      <c r="BV48" s="294"/>
      <c r="BW48" s="572" t="s">
        <v>343</v>
      </c>
      <c r="BX48" s="572"/>
      <c r="BY48" s="299"/>
      <c r="BZ48" s="299"/>
      <c r="CA48" s="299"/>
      <c r="CB48" s="299"/>
      <c r="CC48" s="299"/>
      <c r="CD48" s="299"/>
      <c r="CE48" s="299"/>
      <c r="CF48" s="572" t="s">
        <v>343</v>
      </c>
      <c r="CG48" s="572"/>
      <c r="CH48" s="299"/>
      <c r="CI48" s="299"/>
      <c r="CJ48" s="299"/>
      <c r="CK48" s="299"/>
      <c r="CL48" s="299"/>
      <c r="CM48" s="299"/>
      <c r="CN48" s="299"/>
      <c r="CO48" s="572" t="s">
        <v>343</v>
      </c>
      <c r="CP48" s="572"/>
      <c r="CQ48" s="299"/>
      <c r="CR48" s="299"/>
      <c r="CS48" s="299"/>
      <c r="CT48" s="299"/>
      <c r="CU48" s="299"/>
      <c r="CV48" s="299"/>
      <c r="CW48" s="299"/>
      <c r="CX48" s="299"/>
      <c r="CY48" s="299"/>
      <c r="CZ48" s="299"/>
      <c r="DA48" s="371"/>
      <c r="DB48" s="371"/>
      <c r="DC48" s="300"/>
      <c r="DD48" s="559"/>
      <c r="DE48" s="560"/>
      <c r="DF48" s="561"/>
      <c r="DG48" s="561"/>
    </row>
    <row r="49" spans="4:111" ht="8.25" customHeight="1" x14ac:dyDescent="0.15">
      <c r="D49" s="508"/>
      <c r="E49" s="509"/>
      <c r="F49" s="510"/>
      <c r="G49" s="534" t="s">
        <v>344</v>
      </c>
      <c r="H49" s="535"/>
      <c r="I49" s="535"/>
      <c r="J49" s="535"/>
      <c r="K49" s="535"/>
      <c r="L49" s="535"/>
      <c r="M49" s="535"/>
      <c r="N49" s="535"/>
      <c r="O49" s="535"/>
      <c r="P49" s="535"/>
      <c r="Q49" s="536"/>
      <c r="R49" s="543" t="s">
        <v>345</v>
      </c>
      <c r="S49" s="544"/>
      <c r="T49" s="544"/>
      <c r="U49" s="544"/>
      <c r="V49" s="61"/>
      <c r="W49" s="61" t="s">
        <v>320</v>
      </c>
      <c r="X49" s="61"/>
      <c r="Y49" s="61"/>
      <c r="Z49" s="61" t="s">
        <v>321</v>
      </c>
      <c r="AA49" s="61"/>
      <c r="AB49" s="61"/>
      <c r="AC49" s="61" t="s">
        <v>318</v>
      </c>
      <c r="AD49" s="61"/>
      <c r="AE49" s="61"/>
      <c r="AF49" s="61" t="s">
        <v>339</v>
      </c>
      <c r="AG49" s="61"/>
      <c r="AH49" s="61"/>
      <c r="AI49" s="61" t="s">
        <v>320</v>
      </c>
      <c r="AJ49" s="61"/>
      <c r="AK49" s="61"/>
      <c r="AL49" s="61" t="s">
        <v>321</v>
      </c>
      <c r="AM49" s="61"/>
      <c r="AN49" s="61"/>
      <c r="AO49" s="61" t="s">
        <v>318</v>
      </c>
      <c r="AP49" s="61"/>
      <c r="AQ49" s="61"/>
      <c r="AR49" s="61" t="s">
        <v>319</v>
      </c>
      <c r="AS49" s="61"/>
      <c r="AT49" s="61"/>
      <c r="AU49" s="61" t="s">
        <v>320</v>
      </c>
      <c r="AV49" s="61"/>
      <c r="AW49" s="293"/>
      <c r="AX49" s="293"/>
      <c r="AY49" s="293"/>
      <c r="AZ49" s="293"/>
      <c r="BA49" s="21"/>
      <c r="BB49" s="549" t="s">
        <v>345</v>
      </c>
      <c r="BC49" s="550"/>
      <c r="BD49" s="60"/>
      <c r="BE49" s="60"/>
      <c r="BF49" s="60"/>
      <c r="BG49" s="60"/>
      <c r="BH49" s="550" t="s">
        <v>340</v>
      </c>
      <c r="BI49" s="550"/>
      <c r="BJ49" s="550"/>
      <c r="BK49" s="550"/>
      <c r="BL49" s="550"/>
      <c r="BM49" s="553"/>
      <c r="BN49" s="546" t="s">
        <v>345</v>
      </c>
      <c r="BO49" s="546"/>
      <c r="BP49" s="546"/>
      <c r="BQ49" s="546"/>
      <c r="BR49" s="59"/>
      <c r="BS49" s="59" t="s">
        <v>321</v>
      </c>
      <c r="BT49" s="59"/>
      <c r="BU49" s="59"/>
      <c r="BV49" s="59" t="s">
        <v>318</v>
      </c>
      <c r="BW49" s="59"/>
      <c r="BX49" s="59"/>
      <c r="BY49" s="59" t="s">
        <v>339</v>
      </c>
      <c r="BZ49" s="59"/>
      <c r="CA49" s="59"/>
      <c r="CB49" s="59" t="s">
        <v>320</v>
      </c>
      <c r="CC49" s="59"/>
      <c r="CD49" s="59"/>
      <c r="CE49" s="59" t="s">
        <v>321</v>
      </c>
      <c r="CF49" s="59"/>
      <c r="CG49" s="59"/>
      <c r="CH49" s="59" t="s">
        <v>318</v>
      </c>
      <c r="CI49" s="59"/>
      <c r="CJ49" s="59"/>
      <c r="CK49" s="59" t="s">
        <v>319</v>
      </c>
      <c r="CL49" s="59"/>
      <c r="CM49" s="59"/>
      <c r="CN49" s="59" t="s">
        <v>320</v>
      </c>
      <c r="CO49" s="59"/>
      <c r="CP49" s="59"/>
      <c r="CQ49" s="59" t="s">
        <v>321</v>
      </c>
      <c r="CR49" s="59"/>
      <c r="CS49" s="59"/>
      <c r="CT49" s="59" t="s">
        <v>318</v>
      </c>
      <c r="CU49" s="59"/>
      <c r="CV49" s="59"/>
      <c r="CW49" s="59" t="s">
        <v>341</v>
      </c>
      <c r="CX49" s="59"/>
      <c r="CY49" s="286"/>
      <c r="CZ49" s="286"/>
      <c r="DA49" s="286"/>
      <c r="DB49" s="286"/>
      <c r="DC49" s="21"/>
      <c r="DD49" s="559"/>
      <c r="DE49" s="560"/>
      <c r="DF49" s="561"/>
      <c r="DG49" s="561"/>
    </row>
    <row r="50" spans="4:111" ht="8.25" customHeight="1" x14ac:dyDescent="0.15">
      <c r="D50" s="508"/>
      <c r="E50" s="509"/>
      <c r="F50" s="510"/>
      <c r="G50" s="537"/>
      <c r="H50" s="538"/>
      <c r="I50" s="538"/>
      <c r="J50" s="538"/>
      <c r="K50" s="538"/>
      <c r="L50" s="538"/>
      <c r="M50" s="538"/>
      <c r="N50" s="538"/>
      <c r="O50" s="538"/>
      <c r="P50" s="538"/>
      <c r="Q50" s="539"/>
      <c r="R50" s="545"/>
      <c r="S50" s="546"/>
      <c r="T50" s="546"/>
      <c r="U50" s="546"/>
      <c r="V50" s="555"/>
      <c r="W50" s="556"/>
      <c r="X50" s="556"/>
      <c r="Y50" s="524"/>
      <c r="Z50" s="524"/>
      <c r="AA50" s="524"/>
      <c r="AB50" s="524"/>
      <c r="AC50" s="524"/>
      <c r="AD50" s="524"/>
      <c r="AE50" s="524">
        <v>1</v>
      </c>
      <c r="AF50" s="524"/>
      <c r="AG50" s="524"/>
      <c r="AH50" s="524">
        <v>0</v>
      </c>
      <c r="AI50" s="524"/>
      <c r="AJ50" s="524"/>
      <c r="AK50" s="524">
        <v>5</v>
      </c>
      <c r="AL50" s="524"/>
      <c r="AM50" s="524"/>
      <c r="AN50" s="573">
        <v>0</v>
      </c>
      <c r="AO50" s="574"/>
      <c r="AP50" s="589"/>
      <c r="AQ50" s="524">
        <v>0</v>
      </c>
      <c r="AR50" s="524"/>
      <c r="AS50" s="524"/>
      <c r="AT50" s="524">
        <v>0</v>
      </c>
      <c r="AU50" s="524"/>
      <c r="AV50" s="533"/>
      <c r="AW50" s="358"/>
      <c r="AX50" s="470"/>
      <c r="AY50" s="286"/>
      <c r="AZ50" s="286"/>
      <c r="BA50" s="295"/>
      <c r="BB50" s="551"/>
      <c r="BC50" s="552"/>
      <c r="BD50" s="60"/>
      <c r="BE50" s="60"/>
      <c r="BF50" s="60"/>
      <c r="BG50" s="60"/>
      <c r="BH50" s="552"/>
      <c r="BI50" s="552"/>
      <c r="BJ50" s="552"/>
      <c r="BK50" s="552"/>
      <c r="BL50" s="552"/>
      <c r="BM50" s="554"/>
      <c r="BN50" s="546"/>
      <c r="BO50" s="546"/>
      <c r="BP50" s="546"/>
      <c r="BQ50" s="546"/>
      <c r="BR50" s="555">
        <f>BR45</f>
        <v>0</v>
      </c>
      <c r="BS50" s="556"/>
      <c r="BT50" s="556"/>
      <c r="BU50" s="524"/>
      <c r="BV50" s="524"/>
      <c r="BW50" s="524"/>
      <c r="BX50" s="557"/>
      <c r="BY50" s="524"/>
      <c r="BZ50" s="524"/>
      <c r="CA50" s="524"/>
      <c r="CB50" s="524"/>
      <c r="CC50" s="524"/>
      <c r="CD50" s="524">
        <v>1</v>
      </c>
      <c r="CE50" s="524"/>
      <c r="CF50" s="524"/>
      <c r="CG50" s="524">
        <v>5</v>
      </c>
      <c r="CH50" s="524"/>
      <c r="CI50" s="524"/>
      <c r="CJ50" s="524">
        <v>7</v>
      </c>
      <c r="CK50" s="524"/>
      <c r="CL50" s="524"/>
      <c r="CM50" s="524">
        <v>5</v>
      </c>
      <c r="CN50" s="524"/>
      <c r="CO50" s="524"/>
      <c r="CP50" s="524">
        <v>0</v>
      </c>
      <c r="CQ50" s="524"/>
      <c r="CR50" s="524"/>
      <c r="CS50" s="524">
        <v>0</v>
      </c>
      <c r="CT50" s="524"/>
      <c r="CU50" s="524"/>
      <c r="CV50" s="524">
        <v>0</v>
      </c>
      <c r="CW50" s="524"/>
      <c r="CX50" s="533"/>
      <c r="CY50" s="357"/>
      <c r="CZ50" s="470"/>
      <c r="DA50" s="286"/>
      <c r="DB50" s="286"/>
      <c r="DC50" s="295"/>
      <c r="DD50" s="559"/>
      <c r="DE50" s="560"/>
      <c r="DF50" s="561"/>
      <c r="DG50" s="561"/>
    </row>
    <row r="51" spans="4:111" ht="8.25" customHeight="1" x14ac:dyDescent="0.15">
      <c r="D51" s="508"/>
      <c r="E51" s="509"/>
      <c r="F51" s="510"/>
      <c r="G51" s="537"/>
      <c r="H51" s="538"/>
      <c r="I51" s="538"/>
      <c r="J51" s="538"/>
      <c r="K51" s="538"/>
      <c r="L51" s="538"/>
      <c r="M51" s="538"/>
      <c r="N51" s="538"/>
      <c r="O51" s="538"/>
      <c r="P51" s="538"/>
      <c r="Q51" s="539"/>
      <c r="R51" s="545"/>
      <c r="S51" s="546"/>
      <c r="T51" s="546"/>
      <c r="U51" s="546"/>
      <c r="V51" s="555"/>
      <c r="W51" s="556"/>
      <c r="X51" s="556"/>
      <c r="Y51" s="524"/>
      <c r="Z51" s="524"/>
      <c r="AA51" s="524"/>
      <c r="AB51" s="524"/>
      <c r="AC51" s="524"/>
      <c r="AD51" s="524"/>
      <c r="AE51" s="524"/>
      <c r="AF51" s="524"/>
      <c r="AG51" s="524"/>
      <c r="AH51" s="524"/>
      <c r="AI51" s="524"/>
      <c r="AJ51" s="524"/>
      <c r="AK51" s="524"/>
      <c r="AL51" s="524"/>
      <c r="AM51" s="524"/>
      <c r="AN51" s="576"/>
      <c r="AO51" s="577"/>
      <c r="AP51" s="590"/>
      <c r="AQ51" s="524"/>
      <c r="AR51" s="524"/>
      <c r="AS51" s="524"/>
      <c r="AT51" s="524"/>
      <c r="AU51" s="524"/>
      <c r="AV51" s="533"/>
      <c r="AW51" s="470"/>
      <c r="AX51" s="470"/>
      <c r="AY51" s="286"/>
      <c r="AZ51" s="286"/>
      <c r="BA51" s="286"/>
      <c r="BB51" s="583"/>
      <c r="BC51" s="584"/>
      <c r="BD51" s="584"/>
      <c r="BE51" s="584"/>
      <c r="BF51" s="584"/>
      <c r="BG51" s="584"/>
      <c r="BH51" s="584"/>
      <c r="BI51" s="584"/>
      <c r="BJ51" s="584"/>
      <c r="BK51" s="584"/>
      <c r="BL51" s="584"/>
      <c r="BM51" s="585"/>
      <c r="BN51" s="546"/>
      <c r="BO51" s="546"/>
      <c r="BP51" s="546"/>
      <c r="BQ51" s="546"/>
      <c r="BR51" s="555"/>
      <c r="BS51" s="556"/>
      <c r="BT51" s="556"/>
      <c r="BU51" s="524"/>
      <c r="BV51" s="524"/>
      <c r="BW51" s="524"/>
      <c r="BX51" s="557"/>
      <c r="BY51" s="524"/>
      <c r="BZ51" s="524"/>
      <c r="CA51" s="524"/>
      <c r="CB51" s="524"/>
      <c r="CC51" s="524"/>
      <c r="CD51" s="524"/>
      <c r="CE51" s="524"/>
      <c r="CF51" s="524"/>
      <c r="CG51" s="524"/>
      <c r="CH51" s="524"/>
      <c r="CI51" s="524"/>
      <c r="CJ51" s="524"/>
      <c r="CK51" s="524"/>
      <c r="CL51" s="524"/>
      <c r="CM51" s="524"/>
      <c r="CN51" s="524"/>
      <c r="CO51" s="524"/>
      <c r="CP51" s="524"/>
      <c r="CQ51" s="524"/>
      <c r="CR51" s="524"/>
      <c r="CS51" s="524"/>
      <c r="CT51" s="524"/>
      <c r="CU51" s="524"/>
      <c r="CV51" s="524"/>
      <c r="CW51" s="524"/>
      <c r="CX51" s="533"/>
      <c r="CY51" s="471"/>
      <c r="CZ51" s="470"/>
      <c r="DA51" s="286"/>
      <c r="DB51" s="286"/>
      <c r="DC51" s="295"/>
      <c r="DD51" s="559"/>
      <c r="DE51" s="560"/>
      <c r="DF51" s="561"/>
      <c r="DG51" s="561"/>
    </row>
    <row r="52" spans="4:111" ht="8.25" customHeight="1" x14ac:dyDescent="0.15">
      <c r="D52" s="508"/>
      <c r="E52" s="509"/>
      <c r="F52" s="510"/>
      <c r="G52" s="537"/>
      <c r="H52" s="538"/>
      <c r="I52" s="538"/>
      <c r="J52" s="538"/>
      <c r="K52" s="538"/>
      <c r="L52" s="538"/>
      <c r="M52" s="538"/>
      <c r="N52" s="538"/>
      <c r="O52" s="538"/>
      <c r="P52" s="538"/>
      <c r="Q52" s="539"/>
      <c r="R52" s="545"/>
      <c r="S52" s="546"/>
      <c r="T52" s="546"/>
      <c r="U52" s="546"/>
      <c r="V52" s="555"/>
      <c r="W52" s="556"/>
      <c r="X52" s="556"/>
      <c r="Y52" s="524"/>
      <c r="Z52" s="524"/>
      <c r="AA52" s="524"/>
      <c r="AB52" s="524"/>
      <c r="AC52" s="524"/>
      <c r="AD52" s="524"/>
      <c r="AE52" s="524"/>
      <c r="AF52" s="524"/>
      <c r="AG52" s="524"/>
      <c r="AH52" s="524"/>
      <c r="AI52" s="524"/>
      <c r="AJ52" s="524"/>
      <c r="AK52" s="524"/>
      <c r="AL52" s="524"/>
      <c r="AM52" s="524"/>
      <c r="AN52" s="579"/>
      <c r="AO52" s="580"/>
      <c r="AP52" s="591"/>
      <c r="AQ52" s="524"/>
      <c r="AR52" s="524"/>
      <c r="AS52" s="524"/>
      <c r="AT52" s="524"/>
      <c r="AU52" s="524"/>
      <c r="AV52" s="533"/>
      <c r="AW52" s="470"/>
      <c r="AX52" s="470"/>
      <c r="AY52" s="531" t="s">
        <v>342</v>
      </c>
      <c r="AZ52" s="531"/>
      <c r="BA52" s="531"/>
      <c r="BB52" s="583"/>
      <c r="BC52" s="584"/>
      <c r="BD52" s="584"/>
      <c r="BE52" s="584"/>
      <c r="BF52" s="584"/>
      <c r="BG52" s="584"/>
      <c r="BH52" s="584"/>
      <c r="BI52" s="584"/>
      <c r="BJ52" s="584"/>
      <c r="BK52" s="584"/>
      <c r="BL52" s="584"/>
      <c r="BM52" s="585"/>
      <c r="BN52" s="546"/>
      <c r="BO52" s="546"/>
      <c r="BP52" s="546"/>
      <c r="BQ52" s="546"/>
      <c r="BR52" s="555"/>
      <c r="BS52" s="556"/>
      <c r="BT52" s="556"/>
      <c r="BU52" s="524"/>
      <c r="BV52" s="524"/>
      <c r="BW52" s="524"/>
      <c r="BX52" s="557"/>
      <c r="BY52" s="524"/>
      <c r="BZ52" s="524"/>
      <c r="CA52" s="524"/>
      <c r="CB52" s="524"/>
      <c r="CC52" s="524"/>
      <c r="CD52" s="524"/>
      <c r="CE52" s="524"/>
      <c r="CF52" s="524"/>
      <c r="CG52" s="524"/>
      <c r="CH52" s="524"/>
      <c r="CI52" s="524"/>
      <c r="CJ52" s="524"/>
      <c r="CK52" s="524"/>
      <c r="CL52" s="524"/>
      <c r="CM52" s="524"/>
      <c r="CN52" s="524"/>
      <c r="CO52" s="524"/>
      <c r="CP52" s="524"/>
      <c r="CQ52" s="524"/>
      <c r="CR52" s="524"/>
      <c r="CS52" s="524"/>
      <c r="CT52" s="524"/>
      <c r="CU52" s="524"/>
      <c r="CV52" s="524"/>
      <c r="CW52" s="524"/>
      <c r="CX52" s="533"/>
      <c r="CY52" s="471"/>
      <c r="CZ52" s="470"/>
      <c r="DA52" s="470" t="s">
        <v>341</v>
      </c>
      <c r="DB52" s="470"/>
      <c r="DC52" s="295"/>
      <c r="DD52" s="559"/>
      <c r="DE52" s="560"/>
      <c r="DF52" s="561"/>
      <c r="DG52" s="561"/>
    </row>
    <row r="53" spans="4:111" ht="8.25" customHeight="1" x14ac:dyDescent="0.15">
      <c r="D53" s="508"/>
      <c r="E53" s="509"/>
      <c r="F53" s="510"/>
      <c r="G53" s="540"/>
      <c r="H53" s="541"/>
      <c r="I53" s="541"/>
      <c r="J53" s="541"/>
      <c r="K53" s="541"/>
      <c r="L53" s="541"/>
      <c r="M53" s="541"/>
      <c r="N53" s="541"/>
      <c r="O53" s="541"/>
      <c r="P53" s="541"/>
      <c r="Q53" s="542"/>
      <c r="R53" s="547"/>
      <c r="S53" s="548"/>
      <c r="T53" s="548"/>
      <c r="U53" s="548"/>
      <c r="V53" s="299"/>
      <c r="W53" s="299"/>
      <c r="X53" s="299"/>
      <c r="Y53" s="299"/>
      <c r="Z53" s="299"/>
      <c r="AA53" s="299"/>
      <c r="AB53" s="299"/>
      <c r="AC53" s="299"/>
      <c r="AD53" s="572" t="s">
        <v>343</v>
      </c>
      <c r="AE53" s="572"/>
      <c r="AF53" s="299"/>
      <c r="AG53" s="299"/>
      <c r="AH53" s="299"/>
      <c r="AI53" s="299"/>
      <c r="AJ53" s="299"/>
      <c r="AK53" s="299"/>
      <c r="AL53" s="299"/>
      <c r="AM53" s="572" t="s">
        <v>343</v>
      </c>
      <c r="AN53" s="572"/>
      <c r="AO53" s="299"/>
      <c r="AP53" s="299"/>
      <c r="AQ53" s="299"/>
      <c r="AR53" s="299"/>
      <c r="AS53" s="299"/>
      <c r="AT53" s="299"/>
      <c r="AU53" s="299"/>
      <c r="AV53" s="299"/>
      <c r="AW53" s="299"/>
      <c r="AX53" s="299"/>
      <c r="AY53" s="582"/>
      <c r="AZ53" s="582"/>
      <c r="BA53" s="582"/>
      <c r="BB53" s="586"/>
      <c r="BC53" s="587"/>
      <c r="BD53" s="587"/>
      <c r="BE53" s="587"/>
      <c r="BF53" s="587"/>
      <c r="BG53" s="587"/>
      <c r="BH53" s="587"/>
      <c r="BI53" s="587"/>
      <c r="BJ53" s="587"/>
      <c r="BK53" s="587"/>
      <c r="BL53" s="587"/>
      <c r="BM53" s="588"/>
      <c r="BN53" s="548"/>
      <c r="BO53" s="548"/>
      <c r="BP53" s="548"/>
      <c r="BQ53" s="548"/>
      <c r="BR53" s="294"/>
      <c r="BS53" s="294"/>
      <c r="BT53" s="294"/>
      <c r="BU53" s="294"/>
      <c r="BV53" s="294"/>
      <c r="BW53" s="572" t="s">
        <v>343</v>
      </c>
      <c r="BX53" s="572"/>
      <c r="BY53" s="299"/>
      <c r="BZ53" s="299"/>
      <c r="CA53" s="299"/>
      <c r="CB53" s="299"/>
      <c r="CC53" s="299"/>
      <c r="CD53" s="299"/>
      <c r="CE53" s="299"/>
      <c r="CF53" s="572" t="s">
        <v>343</v>
      </c>
      <c r="CG53" s="572"/>
      <c r="CH53" s="299"/>
      <c r="CI53" s="299"/>
      <c r="CJ53" s="299"/>
      <c r="CK53" s="299"/>
      <c r="CL53" s="299"/>
      <c r="CM53" s="299"/>
      <c r="CN53" s="299"/>
      <c r="CO53" s="572" t="s">
        <v>343</v>
      </c>
      <c r="CP53" s="572"/>
      <c r="CQ53" s="299"/>
      <c r="CR53" s="299"/>
      <c r="CS53" s="299"/>
      <c r="CT53" s="299"/>
      <c r="CU53" s="299"/>
      <c r="CV53" s="299"/>
      <c r="CW53" s="299"/>
      <c r="CX53" s="299"/>
      <c r="CY53" s="299"/>
      <c r="CZ53" s="299"/>
      <c r="DA53" s="371"/>
      <c r="DB53" s="371"/>
      <c r="DC53" s="300"/>
      <c r="DD53" s="559"/>
      <c r="DE53" s="560"/>
      <c r="DF53" s="561"/>
      <c r="DG53" s="561"/>
    </row>
    <row r="54" spans="4:111" ht="8.25" customHeight="1" x14ac:dyDescent="0.15">
      <c r="D54" s="508"/>
      <c r="E54" s="509"/>
      <c r="F54" s="510"/>
      <c r="G54" s="592" t="s">
        <v>139</v>
      </c>
      <c r="H54" s="593"/>
      <c r="I54" s="594"/>
      <c r="J54" s="598" t="s">
        <v>346</v>
      </c>
      <c r="K54" s="599"/>
      <c r="L54" s="599"/>
      <c r="M54" s="599"/>
      <c r="N54" s="599"/>
      <c r="O54" s="599"/>
      <c r="P54" s="599"/>
      <c r="Q54" s="600"/>
      <c r="R54" s="545" t="s">
        <v>347</v>
      </c>
      <c r="S54" s="546"/>
      <c r="T54" s="546"/>
      <c r="U54" s="546"/>
      <c r="V54" s="59"/>
      <c r="W54" s="59" t="s">
        <v>320</v>
      </c>
      <c r="X54" s="59"/>
      <c r="Y54" s="59"/>
      <c r="Z54" s="59" t="s">
        <v>321</v>
      </c>
      <c r="AA54" s="59"/>
      <c r="AB54" s="59"/>
      <c r="AC54" s="59" t="s">
        <v>318</v>
      </c>
      <c r="AD54" s="59"/>
      <c r="AE54" s="59"/>
      <c r="AF54" s="59" t="s">
        <v>339</v>
      </c>
      <c r="AG54" s="59"/>
      <c r="AH54" s="59"/>
      <c r="AI54" s="59" t="s">
        <v>320</v>
      </c>
      <c r="AJ54" s="59"/>
      <c r="AK54" s="59"/>
      <c r="AL54" s="59" t="s">
        <v>321</v>
      </c>
      <c r="AM54" s="59"/>
      <c r="AN54" s="59"/>
      <c r="AO54" s="59" t="s">
        <v>318</v>
      </c>
      <c r="AP54" s="59"/>
      <c r="AQ54" s="59"/>
      <c r="AR54" s="59" t="s">
        <v>319</v>
      </c>
      <c r="AS54" s="59"/>
      <c r="AT54" s="59"/>
      <c r="AU54" s="59" t="s">
        <v>320</v>
      </c>
      <c r="AV54" s="59"/>
      <c r="AW54" s="286"/>
      <c r="AX54" s="286"/>
      <c r="AY54" s="286"/>
      <c r="AZ54" s="286"/>
      <c r="BA54" s="295"/>
      <c r="BB54" s="471"/>
      <c r="BC54" s="470"/>
      <c r="BD54" s="286"/>
      <c r="BE54" s="286"/>
      <c r="BF54" s="286"/>
      <c r="BG54" s="286"/>
      <c r="BH54" s="470"/>
      <c r="BI54" s="470"/>
      <c r="BJ54" s="470"/>
      <c r="BK54" s="470"/>
      <c r="BL54" s="470"/>
      <c r="BM54" s="607"/>
      <c r="BN54" s="301"/>
      <c r="BO54" s="296"/>
      <c r="BP54" s="296"/>
      <c r="BQ54" s="296"/>
      <c r="BR54" s="297"/>
      <c r="BS54" s="297"/>
      <c r="BT54" s="297"/>
      <c r="BU54" s="297"/>
      <c r="BV54" s="297"/>
      <c r="BW54" s="297"/>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286"/>
      <c r="CZ54" s="286"/>
      <c r="DA54" s="286"/>
      <c r="DB54" s="286"/>
      <c r="DC54" s="295"/>
      <c r="DD54" s="559"/>
      <c r="DE54" s="560"/>
      <c r="DF54" s="561"/>
      <c r="DG54" s="561"/>
    </row>
    <row r="55" spans="4:111" ht="8.25" customHeight="1" x14ac:dyDescent="0.15">
      <c r="D55" s="508"/>
      <c r="E55" s="509"/>
      <c r="F55" s="510"/>
      <c r="G55" s="595"/>
      <c r="H55" s="596"/>
      <c r="I55" s="597"/>
      <c r="J55" s="601"/>
      <c r="K55" s="602"/>
      <c r="L55" s="602"/>
      <c r="M55" s="602"/>
      <c r="N55" s="602"/>
      <c r="O55" s="602"/>
      <c r="P55" s="602"/>
      <c r="Q55" s="603"/>
      <c r="R55" s="545"/>
      <c r="S55" s="546"/>
      <c r="T55" s="546"/>
      <c r="U55" s="546"/>
      <c r="V55" s="555" t="s">
        <v>20</v>
      </c>
      <c r="W55" s="556"/>
      <c r="X55" s="556"/>
      <c r="Y55" s="524" t="s">
        <v>20</v>
      </c>
      <c r="Z55" s="524"/>
      <c r="AA55" s="524"/>
      <c r="AB55" s="524" t="s">
        <v>20</v>
      </c>
      <c r="AC55" s="524"/>
      <c r="AD55" s="524"/>
      <c r="AE55" s="524" t="s">
        <v>20</v>
      </c>
      <c r="AF55" s="524"/>
      <c r="AG55" s="524"/>
      <c r="AH55" s="524" t="s">
        <v>20</v>
      </c>
      <c r="AI55" s="524"/>
      <c r="AJ55" s="524"/>
      <c r="AK55" s="524" t="s">
        <v>20</v>
      </c>
      <c r="AL55" s="524"/>
      <c r="AM55" s="524"/>
      <c r="AN55" s="524" t="s">
        <v>20</v>
      </c>
      <c r="AO55" s="524"/>
      <c r="AP55" s="524"/>
      <c r="AQ55" s="524" t="s">
        <v>20</v>
      </c>
      <c r="AR55" s="524"/>
      <c r="AS55" s="524"/>
      <c r="AT55" s="524" t="s">
        <v>20</v>
      </c>
      <c r="AU55" s="524"/>
      <c r="AV55" s="533"/>
      <c r="AW55" s="357"/>
      <c r="AX55" s="470"/>
      <c r="AY55" s="286"/>
      <c r="AZ55" s="286"/>
      <c r="BA55" s="295"/>
      <c r="BB55" s="471"/>
      <c r="BC55" s="470"/>
      <c r="BD55" s="286"/>
      <c r="BE55" s="286"/>
      <c r="BF55" s="286"/>
      <c r="BG55" s="286"/>
      <c r="BH55" s="470"/>
      <c r="BI55" s="470"/>
      <c r="BJ55" s="470"/>
      <c r="BK55" s="470"/>
      <c r="BL55" s="470"/>
      <c r="BM55" s="607"/>
      <c r="BN55" s="302"/>
      <c r="BO55" s="297"/>
      <c r="BP55" s="297"/>
      <c r="BQ55" s="297"/>
      <c r="BR55" s="297"/>
      <c r="BS55" s="297"/>
      <c r="BT55" s="297"/>
      <c r="BU55" s="297"/>
      <c r="BV55" s="297"/>
      <c r="BW55" s="297"/>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62"/>
      <c r="CZ55" s="286"/>
      <c r="DA55" s="286"/>
      <c r="DB55" s="286"/>
      <c r="DC55" s="295"/>
      <c r="DD55" s="559"/>
      <c r="DE55" s="560"/>
      <c r="DF55" s="561"/>
      <c r="DG55" s="561"/>
    </row>
    <row r="56" spans="4:111" ht="8.25" customHeight="1" x14ac:dyDescent="0.15">
      <c r="D56" s="508"/>
      <c r="E56" s="509"/>
      <c r="F56" s="510"/>
      <c r="G56" s="595"/>
      <c r="H56" s="596"/>
      <c r="I56" s="597"/>
      <c r="J56" s="601"/>
      <c r="K56" s="602"/>
      <c r="L56" s="602"/>
      <c r="M56" s="602"/>
      <c r="N56" s="602"/>
      <c r="O56" s="602"/>
      <c r="P56" s="602"/>
      <c r="Q56" s="603"/>
      <c r="R56" s="545"/>
      <c r="S56" s="546"/>
      <c r="T56" s="546"/>
      <c r="U56" s="546"/>
      <c r="V56" s="555"/>
      <c r="W56" s="556"/>
      <c r="X56" s="556"/>
      <c r="Y56" s="524"/>
      <c r="Z56" s="524"/>
      <c r="AA56" s="524"/>
      <c r="AB56" s="524"/>
      <c r="AC56" s="524"/>
      <c r="AD56" s="524"/>
      <c r="AE56" s="524"/>
      <c r="AF56" s="524"/>
      <c r="AG56" s="524"/>
      <c r="AH56" s="524"/>
      <c r="AI56" s="524"/>
      <c r="AJ56" s="524"/>
      <c r="AK56" s="524"/>
      <c r="AL56" s="524"/>
      <c r="AM56" s="524"/>
      <c r="AN56" s="524"/>
      <c r="AO56" s="524"/>
      <c r="AP56" s="524"/>
      <c r="AQ56" s="524"/>
      <c r="AR56" s="524"/>
      <c r="AS56" s="524"/>
      <c r="AT56" s="524"/>
      <c r="AU56" s="524"/>
      <c r="AV56" s="533"/>
      <c r="AW56" s="471"/>
      <c r="AX56" s="470"/>
      <c r="AY56" s="286"/>
      <c r="AZ56" s="286"/>
      <c r="BA56" s="295"/>
      <c r="BB56" s="285"/>
      <c r="BC56" s="286"/>
      <c r="BD56" s="286"/>
      <c r="BE56" s="286"/>
      <c r="BF56" s="286"/>
      <c r="BG56" s="286"/>
      <c r="BH56" s="286"/>
      <c r="BI56" s="286"/>
      <c r="BJ56" s="286"/>
      <c r="BK56" s="286"/>
      <c r="BL56" s="286"/>
      <c r="BM56" s="295"/>
      <c r="BN56" s="302"/>
      <c r="BO56" s="297"/>
      <c r="BP56" s="297"/>
      <c r="BQ56" s="297"/>
      <c r="BR56" s="297"/>
      <c r="BS56" s="297"/>
      <c r="BT56" s="297"/>
      <c r="BU56" s="297"/>
      <c r="BV56" s="297"/>
      <c r="BW56" s="297"/>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95"/>
      <c r="DD56" s="559"/>
      <c r="DE56" s="560"/>
      <c r="DF56" s="561"/>
      <c r="DG56" s="561"/>
    </row>
    <row r="57" spans="4:111" ht="8.25" customHeight="1" x14ac:dyDescent="0.15">
      <c r="D57" s="508"/>
      <c r="E57" s="509"/>
      <c r="F57" s="510"/>
      <c r="G57" s="595"/>
      <c r="H57" s="596"/>
      <c r="I57" s="597"/>
      <c r="J57" s="601"/>
      <c r="K57" s="602"/>
      <c r="L57" s="602"/>
      <c r="M57" s="602"/>
      <c r="N57" s="602"/>
      <c r="O57" s="602"/>
      <c r="P57" s="602"/>
      <c r="Q57" s="603"/>
      <c r="R57" s="545"/>
      <c r="S57" s="546"/>
      <c r="T57" s="546"/>
      <c r="U57" s="546"/>
      <c r="V57" s="555"/>
      <c r="W57" s="556"/>
      <c r="X57" s="556"/>
      <c r="Y57" s="524"/>
      <c r="Z57" s="524"/>
      <c r="AA57" s="524"/>
      <c r="AB57" s="524"/>
      <c r="AC57" s="524"/>
      <c r="AD57" s="524"/>
      <c r="AE57" s="524"/>
      <c r="AF57" s="524"/>
      <c r="AG57" s="524"/>
      <c r="AH57" s="524"/>
      <c r="AI57" s="524"/>
      <c r="AJ57" s="524"/>
      <c r="AK57" s="524"/>
      <c r="AL57" s="524"/>
      <c r="AM57" s="524"/>
      <c r="AN57" s="524"/>
      <c r="AO57" s="524"/>
      <c r="AP57" s="524"/>
      <c r="AQ57" s="524"/>
      <c r="AR57" s="524"/>
      <c r="AS57" s="524"/>
      <c r="AT57" s="524"/>
      <c r="AU57" s="524"/>
      <c r="AV57" s="533"/>
      <c r="AW57" s="471"/>
      <c r="AX57" s="470"/>
      <c r="AY57" s="531" t="s">
        <v>342</v>
      </c>
      <c r="AZ57" s="531"/>
      <c r="BA57" s="532"/>
      <c r="BB57" s="285"/>
      <c r="BC57" s="286"/>
      <c r="BD57" s="286"/>
      <c r="BE57" s="286"/>
      <c r="BF57" s="286"/>
      <c r="BG57" s="286"/>
      <c r="BH57" s="286"/>
      <c r="BI57" s="286"/>
      <c r="BJ57" s="286"/>
      <c r="BK57" s="286"/>
      <c r="BL57" s="286"/>
      <c r="BM57" s="295"/>
      <c r="BN57" s="302"/>
      <c r="BO57" s="297"/>
      <c r="BP57" s="297"/>
      <c r="BQ57" s="297"/>
      <c r="BR57" s="297"/>
      <c r="BS57" s="297"/>
      <c r="BT57" s="297"/>
      <c r="BU57" s="297"/>
      <c r="BV57" s="297"/>
      <c r="BW57" s="297"/>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286"/>
      <c r="CW57" s="286"/>
      <c r="CX57" s="286"/>
      <c r="CY57" s="286"/>
      <c r="CZ57" s="286"/>
      <c r="DA57" s="286"/>
      <c r="DB57" s="286"/>
      <c r="DC57" s="295"/>
      <c r="DD57" s="559"/>
      <c r="DE57" s="560"/>
      <c r="DF57" s="561"/>
      <c r="DG57" s="561"/>
    </row>
    <row r="58" spans="4:111" ht="8.25" customHeight="1" x14ac:dyDescent="0.15">
      <c r="D58" s="508"/>
      <c r="E58" s="509"/>
      <c r="F58" s="510"/>
      <c r="G58" s="595"/>
      <c r="H58" s="596"/>
      <c r="I58" s="597"/>
      <c r="J58" s="604"/>
      <c r="K58" s="605"/>
      <c r="L58" s="605"/>
      <c r="M58" s="605"/>
      <c r="N58" s="605"/>
      <c r="O58" s="605"/>
      <c r="P58" s="605"/>
      <c r="Q58" s="606"/>
      <c r="R58" s="547"/>
      <c r="S58" s="548"/>
      <c r="T58" s="548"/>
      <c r="U58" s="548"/>
      <c r="V58" s="286"/>
      <c r="W58" s="286"/>
      <c r="X58" s="286"/>
      <c r="Y58" s="286"/>
      <c r="Z58" s="286"/>
      <c r="AA58" s="286"/>
      <c r="AB58" s="286"/>
      <c r="AC58" s="286"/>
      <c r="AD58" s="572" t="s">
        <v>343</v>
      </c>
      <c r="AE58" s="572"/>
      <c r="AF58" s="286"/>
      <c r="AG58" s="286"/>
      <c r="AH58" s="286"/>
      <c r="AI58" s="286"/>
      <c r="AJ58" s="286"/>
      <c r="AK58" s="286"/>
      <c r="AL58" s="286"/>
      <c r="AM58" s="572" t="s">
        <v>343</v>
      </c>
      <c r="AN58" s="572"/>
      <c r="AO58" s="286"/>
      <c r="AP58" s="286"/>
      <c r="AQ58" s="286"/>
      <c r="AR58" s="286"/>
      <c r="AS58" s="286"/>
      <c r="AT58" s="286"/>
      <c r="AU58" s="286"/>
      <c r="AV58" s="286"/>
      <c r="AW58" s="286"/>
      <c r="AX58" s="286"/>
      <c r="AY58" s="531"/>
      <c r="AZ58" s="531"/>
      <c r="BA58" s="532"/>
      <c r="BB58" s="30"/>
      <c r="BC58" s="299"/>
      <c r="BD58" s="299"/>
      <c r="BE58" s="299"/>
      <c r="BF58" s="299"/>
      <c r="BG58" s="299"/>
      <c r="BH58" s="299"/>
      <c r="BI58" s="299"/>
      <c r="BJ58" s="299"/>
      <c r="BK58" s="299"/>
      <c r="BL58" s="299"/>
      <c r="BM58" s="300"/>
      <c r="BN58" s="303"/>
      <c r="BO58" s="298"/>
      <c r="BP58" s="298"/>
      <c r="BQ58" s="298"/>
      <c r="BR58" s="297"/>
      <c r="BS58" s="297"/>
      <c r="BT58" s="297"/>
      <c r="BU58" s="297"/>
      <c r="BV58" s="298"/>
      <c r="BW58" s="298"/>
      <c r="BX58" s="299"/>
      <c r="BY58" s="299"/>
      <c r="BZ58" s="299"/>
      <c r="CA58" s="299"/>
      <c r="CB58" s="299"/>
      <c r="CC58" s="299"/>
      <c r="CD58" s="299"/>
      <c r="CE58" s="299"/>
      <c r="CF58" s="299"/>
      <c r="CG58" s="299"/>
      <c r="CH58" s="299"/>
      <c r="CI58" s="299"/>
      <c r="CJ58" s="299"/>
      <c r="CK58" s="299"/>
      <c r="CL58" s="299"/>
      <c r="CM58" s="299"/>
      <c r="CN58" s="299"/>
      <c r="CO58" s="299"/>
      <c r="CP58" s="299"/>
      <c r="CQ58" s="299"/>
      <c r="CR58" s="299"/>
      <c r="CS58" s="299"/>
      <c r="CT58" s="299"/>
      <c r="CU58" s="299"/>
      <c r="CV58" s="299"/>
      <c r="CW58" s="299"/>
      <c r="CX58" s="299"/>
      <c r="CY58" s="299"/>
      <c r="CZ58" s="299"/>
      <c r="DA58" s="299"/>
      <c r="DB58" s="299"/>
      <c r="DC58" s="300"/>
      <c r="DD58" s="559"/>
      <c r="DE58" s="560"/>
      <c r="DF58" s="561"/>
      <c r="DG58" s="561"/>
    </row>
    <row r="59" spans="4:111" ht="8.25" customHeight="1" x14ac:dyDescent="0.15">
      <c r="D59" s="508"/>
      <c r="E59" s="509"/>
      <c r="F59" s="510"/>
      <c r="G59" s="595"/>
      <c r="H59" s="596"/>
      <c r="I59" s="597"/>
      <c r="J59" s="598" t="s">
        <v>348</v>
      </c>
      <c r="K59" s="599"/>
      <c r="L59" s="599"/>
      <c r="M59" s="599"/>
      <c r="N59" s="599"/>
      <c r="O59" s="599"/>
      <c r="P59" s="599"/>
      <c r="Q59" s="600"/>
      <c r="R59" s="543" t="s">
        <v>349</v>
      </c>
      <c r="S59" s="544"/>
      <c r="T59" s="544"/>
      <c r="U59" s="544"/>
      <c r="V59" s="61"/>
      <c r="W59" s="61" t="s">
        <v>320</v>
      </c>
      <c r="X59" s="61"/>
      <c r="Y59" s="61"/>
      <c r="Z59" s="61" t="s">
        <v>321</v>
      </c>
      <c r="AA59" s="61"/>
      <c r="AB59" s="61"/>
      <c r="AC59" s="61" t="s">
        <v>318</v>
      </c>
      <c r="AD59" s="61"/>
      <c r="AE59" s="61"/>
      <c r="AF59" s="61" t="s">
        <v>339</v>
      </c>
      <c r="AG59" s="61"/>
      <c r="AH59" s="61"/>
      <c r="AI59" s="61" t="s">
        <v>320</v>
      </c>
      <c r="AJ59" s="61"/>
      <c r="AK59" s="61"/>
      <c r="AL59" s="61" t="s">
        <v>321</v>
      </c>
      <c r="AM59" s="61"/>
      <c r="AN59" s="61"/>
      <c r="AO59" s="61" t="s">
        <v>318</v>
      </c>
      <c r="AP59" s="61"/>
      <c r="AQ59" s="61"/>
      <c r="AR59" s="61" t="s">
        <v>319</v>
      </c>
      <c r="AS59" s="61"/>
      <c r="AT59" s="61"/>
      <c r="AU59" s="61" t="s">
        <v>320</v>
      </c>
      <c r="AV59" s="61"/>
      <c r="AW59" s="293"/>
      <c r="AX59" s="293"/>
      <c r="AY59" s="293"/>
      <c r="AZ59" s="293"/>
      <c r="BA59" s="21"/>
      <c r="BB59" s="549" t="s">
        <v>349</v>
      </c>
      <c r="BC59" s="550"/>
      <c r="BD59" s="60"/>
      <c r="BE59" s="60"/>
      <c r="BF59" s="60"/>
      <c r="BG59" s="60"/>
      <c r="BH59" s="550" t="s">
        <v>340</v>
      </c>
      <c r="BI59" s="550"/>
      <c r="BJ59" s="550"/>
      <c r="BK59" s="550"/>
      <c r="BL59" s="550"/>
      <c r="BM59" s="553"/>
      <c r="BN59" s="544" t="s">
        <v>349</v>
      </c>
      <c r="BO59" s="544"/>
      <c r="BP59" s="544"/>
      <c r="BQ59" s="544"/>
      <c r="BR59" s="296"/>
      <c r="BS59" s="296"/>
      <c r="BT59" s="296"/>
      <c r="BU59" s="296"/>
      <c r="BV59" s="297"/>
      <c r="BW59" s="297"/>
      <c r="BX59" s="59"/>
      <c r="BY59" s="59" t="s">
        <v>339</v>
      </c>
      <c r="BZ59" s="59"/>
      <c r="CA59" s="59"/>
      <c r="CB59" s="59" t="s">
        <v>320</v>
      </c>
      <c r="CC59" s="59"/>
      <c r="CD59" s="59"/>
      <c r="CE59" s="59" t="s">
        <v>321</v>
      </c>
      <c r="CF59" s="59"/>
      <c r="CG59" s="59"/>
      <c r="CH59" s="59" t="s">
        <v>318</v>
      </c>
      <c r="CI59" s="59"/>
      <c r="CJ59" s="59"/>
      <c r="CK59" s="59" t="s">
        <v>319</v>
      </c>
      <c r="CL59" s="59"/>
      <c r="CM59" s="59"/>
      <c r="CN59" s="59" t="s">
        <v>320</v>
      </c>
      <c r="CO59" s="59"/>
      <c r="CP59" s="59"/>
      <c r="CQ59" s="59" t="s">
        <v>321</v>
      </c>
      <c r="CR59" s="59"/>
      <c r="CS59" s="59"/>
      <c r="CT59" s="59" t="s">
        <v>318</v>
      </c>
      <c r="CU59" s="59"/>
      <c r="CV59" s="59"/>
      <c r="CW59" s="59" t="s">
        <v>341</v>
      </c>
      <c r="CX59" s="59"/>
      <c r="CY59" s="286"/>
      <c r="CZ59" s="286"/>
      <c r="DA59" s="293"/>
      <c r="DB59" s="293"/>
      <c r="DC59" s="21"/>
      <c r="DF59" s="561"/>
      <c r="DG59" s="561"/>
    </row>
    <row r="60" spans="4:111" ht="8.25" customHeight="1" x14ac:dyDescent="0.15">
      <c r="D60" s="508"/>
      <c r="E60" s="509"/>
      <c r="F60" s="510"/>
      <c r="G60" s="595"/>
      <c r="H60" s="596"/>
      <c r="I60" s="597"/>
      <c r="J60" s="601"/>
      <c r="K60" s="602"/>
      <c r="L60" s="602"/>
      <c r="M60" s="602"/>
      <c r="N60" s="602"/>
      <c r="O60" s="602"/>
      <c r="P60" s="602"/>
      <c r="Q60" s="603"/>
      <c r="R60" s="545"/>
      <c r="S60" s="546"/>
      <c r="T60" s="546"/>
      <c r="U60" s="546"/>
      <c r="V60" s="555" t="s">
        <v>20</v>
      </c>
      <c r="W60" s="556"/>
      <c r="X60" s="556"/>
      <c r="Y60" s="524" t="s">
        <v>20</v>
      </c>
      <c r="Z60" s="524"/>
      <c r="AA60" s="524"/>
      <c r="AB60" s="524" t="s">
        <v>20</v>
      </c>
      <c r="AC60" s="524"/>
      <c r="AD60" s="524"/>
      <c r="AE60" s="524" t="s">
        <v>20</v>
      </c>
      <c r="AF60" s="524"/>
      <c r="AG60" s="524"/>
      <c r="AH60" s="524" t="s">
        <v>20</v>
      </c>
      <c r="AI60" s="524"/>
      <c r="AJ60" s="524"/>
      <c r="AK60" s="524" t="s">
        <v>20</v>
      </c>
      <c r="AL60" s="524"/>
      <c r="AM60" s="524"/>
      <c r="AN60" s="524" t="s">
        <v>20</v>
      </c>
      <c r="AO60" s="524"/>
      <c r="AP60" s="524"/>
      <c r="AQ60" s="524" t="s">
        <v>20</v>
      </c>
      <c r="AR60" s="524"/>
      <c r="AS60" s="524"/>
      <c r="AT60" s="524" t="s">
        <v>20</v>
      </c>
      <c r="AU60" s="524"/>
      <c r="AV60" s="533"/>
      <c r="AW60" s="357"/>
      <c r="AX60" s="470"/>
      <c r="AY60" s="286"/>
      <c r="AZ60" s="286"/>
      <c r="BA60" s="295"/>
      <c r="BB60" s="551"/>
      <c r="BC60" s="552"/>
      <c r="BD60" s="60"/>
      <c r="BE60" s="60"/>
      <c r="BF60" s="60"/>
      <c r="BG60" s="60"/>
      <c r="BH60" s="552"/>
      <c r="BI60" s="552"/>
      <c r="BJ60" s="552"/>
      <c r="BK60" s="552"/>
      <c r="BL60" s="552"/>
      <c r="BM60" s="554"/>
      <c r="BN60" s="546"/>
      <c r="BO60" s="546"/>
      <c r="BP60" s="546"/>
      <c r="BQ60" s="546"/>
      <c r="BR60" s="297"/>
      <c r="BS60" s="297"/>
      <c r="BT60" s="297"/>
      <c r="BU60" s="297"/>
      <c r="BV60" s="297"/>
      <c r="BW60" s="297"/>
      <c r="BX60" s="555" t="s">
        <v>20</v>
      </c>
      <c r="BY60" s="556"/>
      <c r="BZ60" s="556"/>
      <c r="CA60" s="524" t="s">
        <v>20</v>
      </c>
      <c r="CB60" s="524"/>
      <c r="CC60" s="524"/>
      <c r="CD60" s="524" t="s">
        <v>20</v>
      </c>
      <c r="CE60" s="524"/>
      <c r="CF60" s="524"/>
      <c r="CG60" s="524" t="s">
        <v>20</v>
      </c>
      <c r="CH60" s="524"/>
      <c r="CI60" s="524"/>
      <c r="CJ60" s="524" t="s">
        <v>20</v>
      </c>
      <c r="CK60" s="524"/>
      <c r="CL60" s="524"/>
      <c r="CM60" s="524" t="s">
        <v>20</v>
      </c>
      <c r="CN60" s="524"/>
      <c r="CO60" s="524"/>
      <c r="CP60" s="524" t="s">
        <v>20</v>
      </c>
      <c r="CQ60" s="524"/>
      <c r="CR60" s="524"/>
      <c r="CS60" s="524" t="s">
        <v>20</v>
      </c>
      <c r="CT60" s="524"/>
      <c r="CU60" s="524"/>
      <c r="CV60" s="524" t="s">
        <v>20</v>
      </c>
      <c r="CW60" s="524"/>
      <c r="CX60" s="533"/>
      <c r="CY60" s="357"/>
      <c r="CZ60" s="470"/>
      <c r="DA60" s="286"/>
      <c r="DB60" s="286"/>
      <c r="DC60" s="295"/>
      <c r="DF60" s="561"/>
      <c r="DG60" s="561"/>
    </row>
    <row r="61" spans="4:111" ht="8.25" customHeight="1" x14ac:dyDescent="0.15">
      <c r="D61" s="508"/>
      <c r="E61" s="509"/>
      <c r="F61" s="510"/>
      <c r="G61" s="595"/>
      <c r="H61" s="596"/>
      <c r="I61" s="597"/>
      <c r="J61" s="601"/>
      <c r="K61" s="602"/>
      <c r="L61" s="602"/>
      <c r="M61" s="602"/>
      <c r="N61" s="602"/>
      <c r="O61" s="602"/>
      <c r="P61" s="602"/>
      <c r="Q61" s="603"/>
      <c r="R61" s="545"/>
      <c r="S61" s="546"/>
      <c r="T61" s="546"/>
      <c r="U61" s="546"/>
      <c r="V61" s="555"/>
      <c r="W61" s="556"/>
      <c r="X61" s="556"/>
      <c r="Y61" s="524"/>
      <c r="Z61" s="524"/>
      <c r="AA61" s="524"/>
      <c r="AB61" s="524"/>
      <c r="AC61" s="524"/>
      <c r="AD61" s="524"/>
      <c r="AE61" s="524"/>
      <c r="AF61" s="524"/>
      <c r="AG61" s="524"/>
      <c r="AH61" s="524"/>
      <c r="AI61" s="524"/>
      <c r="AJ61" s="524"/>
      <c r="AK61" s="524"/>
      <c r="AL61" s="524"/>
      <c r="AM61" s="524"/>
      <c r="AN61" s="524"/>
      <c r="AO61" s="524"/>
      <c r="AP61" s="524"/>
      <c r="AQ61" s="524"/>
      <c r="AR61" s="524"/>
      <c r="AS61" s="524"/>
      <c r="AT61" s="524"/>
      <c r="AU61" s="524"/>
      <c r="AV61" s="533"/>
      <c r="AW61" s="471"/>
      <c r="AX61" s="470"/>
      <c r="AY61" s="286"/>
      <c r="AZ61" s="286"/>
      <c r="BA61" s="295"/>
      <c r="BB61" s="616" t="s">
        <v>350</v>
      </c>
      <c r="BC61" s="617"/>
      <c r="BD61" s="617"/>
      <c r="BE61" s="617"/>
      <c r="BF61" s="617"/>
      <c r="BG61" s="617"/>
      <c r="BH61" s="617"/>
      <c r="BI61" s="617"/>
      <c r="BJ61" s="617"/>
      <c r="BK61" s="617"/>
      <c r="BL61" s="617"/>
      <c r="BM61" s="618"/>
      <c r="BN61" s="546"/>
      <c r="BO61" s="546"/>
      <c r="BP61" s="546"/>
      <c r="BQ61" s="546"/>
      <c r="BR61" s="297"/>
      <c r="BS61" s="297"/>
      <c r="BT61" s="297"/>
      <c r="BU61" s="297"/>
      <c r="BV61" s="297"/>
      <c r="BW61" s="297"/>
      <c r="BX61" s="555"/>
      <c r="BY61" s="556"/>
      <c r="BZ61" s="556"/>
      <c r="CA61" s="524"/>
      <c r="CB61" s="524"/>
      <c r="CC61" s="524"/>
      <c r="CD61" s="524"/>
      <c r="CE61" s="524"/>
      <c r="CF61" s="524"/>
      <c r="CG61" s="524"/>
      <c r="CH61" s="524"/>
      <c r="CI61" s="524"/>
      <c r="CJ61" s="524"/>
      <c r="CK61" s="524"/>
      <c r="CL61" s="524"/>
      <c r="CM61" s="524"/>
      <c r="CN61" s="524"/>
      <c r="CO61" s="524"/>
      <c r="CP61" s="524"/>
      <c r="CQ61" s="524"/>
      <c r="CR61" s="524"/>
      <c r="CS61" s="524"/>
      <c r="CT61" s="524"/>
      <c r="CU61" s="524"/>
      <c r="CV61" s="524"/>
      <c r="CW61" s="524"/>
      <c r="CX61" s="533"/>
      <c r="CY61" s="471"/>
      <c r="CZ61" s="470"/>
      <c r="DA61" s="286"/>
      <c r="DB61" s="286"/>
      <c r="DC61" s="295"/>
      <c r="DF61" s="561"/>
      <c r="DG61" s="561"/>
    </row>
    <row r="62" spans="4:111" ht="8.25" customHeight="1" x14ac:dyDescent="0.15">
      <c r="D62" s="508"/>
      <c r="E62" s="509"/>
      <c r="F62" s="510"/>
      <c r="G62" s="595"/>
      <c r="H62" s="596"/>
      <c r="I62" s="597"/>
      <c r="J62" s="601"/>
      <c r="K62" s="602"/>
      <c r="L62" s="602"/>
      <c r="M62" s="602"/>
      <c r="N62" s="602"/>
      <c r="O62" s="602"/>
      <c r="P62" s="602"/>
      <c r="Q62" s="603"/>
      <c r="R62" s="545"/>
      <c r="S62" s="546"/>
      <c r="T62" s="546"/>
      <c r="U62" s="546"/>
      <c r="V62" s="555"/>
      <c r="W62" s="556"/>
      <c r="X62" s="556"/>
      <c r="Y62" s="524"/>
      <c r="Z62" s="524"/>
      <c r="AA62" s="524"/>
      <c r="AB62" s="524"/>
      <c r="AC62" s="524"/>
      <c r="AD62" s="524"/>
      <c r="AE62" s="524"/>
      <c r="AF62" s="524"/>
      <c r="AG62" s="524"/>
      <c r="AH62" s="524"/>
      <c r="AI62" s="524"/>
      <c r="AJ62" s="524"/>
      <c r="AK62" s="524"/>
      <c r="AL62" s="524"/>
      <c r="AM62" s="524"/>
      <c r="AN62" s="524"/>
      <c r="AO62" s="524"/>
      <c r="AP62" s="524"/>
      <c r="AQ62" s="524"/>
      <c r="AR62" s="524"/>
      <c r="AS62" s="524"/>
      <c r="AT62" s="524"/>
      <c r="AU62" s="524"/>
      <c r="AV62" s="533"/>
      <c r="AW62" s="471"/>
      <c r="AX62" s="470"/>
      <c r="AY62" s="531" t="s">
        <v>342</v>
      </c>
      <c r="AZ62" s="531"/>
      <c r="BA62" s="532"/>
      <c r="BB62" s="616"/>
      <c r="BC62" s="617"/>
      <c r="BD62" s="617"/>
      <c r="BE62" s="617"/>
      <c r="BF62" s="617"/>
      <c r="BG62" s="617"/>
      <c r="BH62" s="617"/>
      <c r="BI62" s="617"/>
      <c r="BJ62" s="617"/>
      <c r="BK62" s="617"/>
      <c r="BL62" s="617"/>
      <c r="BM62" s="618"/>
      <c r="BN62" s="546"/>
      <c r="BO62" s="546"/>
      <c r="BP62" s="546"/>
      <c r="BQ62" s="546"/>
      <c r="BR62" s="297"/>
      <c r="BS62" s="297"/>
      <c r="BT62" s="297"/>
      <c r="BU62" s="297"/>
      <c r="BV62" s="297"/>
      <c r="BW62" s="297"/>
      <c r="BX62" s="555"/>
      <c r="BY62" s="556"/>
      <c r="BZ62" s="556"/>
      <c r="CA62" s="524"/>
      <c r="CB62" s="524"/>
      <c r="CC62" s="524"/>
      <c r="CD62" s="524"/>
      <c r="CE62" s="524"/>
      <c r="CF62" s="524"/>
      <c r="CG62" s="524"/>
      <c r="CH62" s="524"/>
      <c r="CI62" s="524"/>
      <c r="CJ62" s="524"/>
      <c r="CK62" s="524"/>
      <c r="CL62" s="524"/>
      <c r="CM62" s="524"/>
      <c r="CN62" s="524"/>
      <c r="CO62" s="524"/>
      <c r="CP62" s="524"/>
      <c r="CQ62" s="524"/>
      <c r="CR62" s="524"/>
      <c r="CS62" s="524"/>
      <c r="CT62" s="524"/>
      <c r="CU62" s="524"/>
      <c r="CV62" s="524"/>
      <c r="CW62" s="524"/>
      <c r="CX62" s="533"/>
      <c r="CY62" s="471"/>
      <c r="CZ62" s="470"/>
      <c r="DA62" s="470" t="s">
        <v>341</v>
      </c>
      <c r="DB62" s="470"/>
      <c r="DC62" s="295"/>
      <c r="DF62" s="561"/>
      <c r="DG62" s="561"/>
    </row>
    <row r="63" spans="4:111" ht="8.25" customHeight="1" x14ac:dyDescent="0.15">
      <c r="D63" s="508"/>
      <c r="E63" s="509"/>
      <c r="F63" s="510"/>
      <c r="G63" s="595"/>
      <c r="H63" s="596"/>
      <c r="I63" s="597"/>
      <c r="J63" s="604"/>
      <c r="K63" s="605"/>
      <c r="L63" s="605"/>
      <c r="M63" s="605"/>
      <c r="N63" s="605"/>
      <c r="O63" s="605"/>
      <c r="P63" s="605"/>
      <c r="Q63" s="606"/>
      <c r="R63" s="547"/>
      <c r="S63" s="548"/>
      <c r="T63" s="548"/>
      <c r="U63" s="548"/>
      <c r="V63" s="286"/>
      <c r="W63" s="286"/>
      <c r="X63" s="286"/>
      <c r="Y63" s="286"/>
      <c r="Z63" s="286"/>
      <c r="AA63" s="286"/>
      <c r="AB63" s="286"/>
      <c r="AC63" s="286"/>
      <c r="AD63" s="572" t="s">
        <v>343</v>
      </c>
      <c r="AE63" s="572"/>
      <c r="AF63" s="286"/>
      <c r="AG63" s="286"/>
      <c r="AH63" s="286"/>
      <c r="AI63" s="286"/>
      <c r="AJ63" s="286"/>
      <c r="AK63" s="286"/>
      <c r="AL63" s="286"/>
      <c r="AM63" s="572" t="s">
        <v>343</v>
      </c>
      <c r="AN63" s="572"/>
      <c r="AO63" s="286"/>
      <c r="AP63" s="286"/>
      <c r="AQ63" s="286"/>
      <c r="AR63" s="286"/>
      <c r="AS63" s="286"/>
      <c r="AT63" s="286"/>
      <c r="AU63" s="286"/>
      <c r="AV63" s="286"/>
      <c r="AW63" s="299"/>
      <c r="AX63" s="299"/>
      <c r="AY63" s="582"/>
      <c r="AZ63" s="582"/>
      <c r="BA63" s="622"/>
      <c r="BB63" s="619"/>
      <c r="BC63" s="620"/>
      <c r="BD63" s="620"/>
      <c r="BE63" s="620"/>
      <c r="BF63" s="620"/>
      <c r="BG63" s="620"/>
      <c r="BH63" s="620"/>
      <c r="BI63" s="620"/>
      <c r="BJ63" s="620"/>
      <c r="BK63" s="620"/>
      <c r="BL63" s="620"/>
      <c r="BM63" s="621"/>
      <c r="BN63" s="548"/>
      <c r="BO63" s="548"/>
      <c r="BP63" s="548"/>
      <c r="BQ63" s="548"/>
      <c r="BR63" s="294"/>
      <c r="BS63" s="294"/>
      <c r="BT63" s="294"/>
      <c r="BU63" s="294"/>
      <c r="BV63" s="294"/>
      <c r="BW63" s="63"/>
      <c r="BX63" s="64"/>
      <c r="BY63" s="299"/>
      <c r="BZ63" s="299"/>
      <c r="CA63" s="299"/>
      <c r="CB63" s="299"/>
      <c r="CC63" s="299"/>
      <c r="CD63" s="299"/>
      <c r="CE63" s="299"/>
      <c r="CF63" s="572" t="s">
        <v>343</v>
      </c>
      <c r="CG63" s="572"/>
      <c r="CH63" s="299"/>
      <c r="CI63" s="299"/>
      <c r="CJ63" s="299"/>
      <c r="CK63" s="299"/>
      <c r="CL63" s="299"/>
      <c r="CM63" s="299"/>
      <c r="CN63" s="299"/>
      <c r="CO63" s="572" t="s">
        <v>343</v>
      </c>
      <c r="CP63" s="572"/>
      <c r="CQ63" s="299"/>
      <c r="CR63" s="299"/>
      <c r="CS63" s="299"/>
      <c r="CT63" s="299"/>
      <c r="CU63" s="299"/>
      <c r="CV63" s="299"/>
      <c r="CW63" s="299"/>
      <c r="CX63" s="299"/>
      <c r="CY63" s="299"/>
      <c r="CZ63" s="299"/>
      <c r="DA63" s="371"/>
      <c r="DB63" s="371"/>
      <c r="DC63" s="300"/>
      <c r="DF63" s="561"/>
      <c r="DG63" s="561"/>
    </row>
    <row r="64" spans="4:111" ht="8.25" customHeight="1" x14ac:dyDescent="0.15">
      <c r="D64" s="508"/>
      <c r="E64" s="509"/>
      <c r="F64" s="510"/>
      <c r="G64" s="595"/>
      <c r="H64" s="596"/>
      <c r="I64" s="597"/>
      <c r="J64" s="598" t="s">
        <v>351</v>
      </c>
      <c r="K64" s="599"/>
      <c r="L64" s="599"/>
      <c r="M64" s="599"/>
      <c r="N64" s="599"/>
      <c r="O64" s="599"/>
      <c r="P64" s="599"/>
      <c r="Q64" s="600"/>
      <c r="R64" s="608" t="s">
        <v>352</v>
      </c>
      <c r="S64" s="609"/>
      <c r="T64" s="609"/>
      <c r="U64" s="609"/>
      <c r="V64" s="61"/>
      <c r="W64" s="61" t="s">
        <v>320</v>
      </c>
      <c r="X64" s="61"/>
      <c r="Y64" s="61"/>
      <c r="Z64" s="61" t="s">
        <v>321</v>
      </c>
      <c r="AA64" s="61"/>
      <c r="AB64" s="61"/>
      <c r="AC64" s="61" t="s">
        <v>318</v>
      </c>
      <c r="AD64" s="61"/>
      <c r="AE64" s="61"/>
      <c r="AF64" s="61" t="s">
        <v>339</v>
      </c>
      <c r="AG64" s="61"/>
      <c r="AH64" s="61"/>
      <c r="AI64" s="61" t="s">
        <v>320</v>
      </c>
      <c r="AJ64" s="61"/>
      <c r="AK64" s="61"/>
      <c r="AL64" s="61" t="s">
        <v>321</v>
      </c>
      <c r="AM64" s="61"/>
      <c r="AN64" s="61"/>
      <c r="AO64" s="61" t="s">
        <v>318</v>
      </c>
      <c r="AP64" s="61"/>
      <c r="AQ64" s="61"/>
      <c r="AR64" s="61" t="s">
        <v>319</v>
      </c>
      <c r="AS64" s="61"/>
      <c r="AT64" s="61"/>
      <c r="AU64" s="61" t="s">
        <v>320</v>
      </c>
      <c r="AV64" s="61"/>
      <c r="AW64" s="293"/>
      <c r="AX64" s="293"/>
      <c r="AY64" s="293"/>
      <c r="AZ64" s="293"/>
      <c r="BA64" s="21"/>
      <c r="BB64" s="549" t="s">
        <v>353</v>
      </c>
      <c r="BC64" s="550"/>
      <c r="BD64" s="60"/>
      <c r="BE64" s="60"/>
      <c r="BF64" s="60"/>
      <c r="BG64" s="60"/>
      <c r="BH64" s="550" t="s">
        <v>340</v>
      </c>
      <c r="BI64" s="550"/>
      <c r="BJ64" s="550"/>
      <c r="BK64" s="550"/>
      <c r="BL64" s="550"/>
      <c r="BM64" s="553"/>
      <c r="BN64" s="612" t="s">
        <v>353</v>
      </c>
      <c r="BO64" s="613"/>
      <c r="BP64" s="613"/>
      <c r="BQ64" s="613"/>
      <c r="BR64" s="59"/>
      <c r="BS64" s="59" t="s">
        <v>321</v>
      </c>
      <c r="BT64" s="59"/>
      <c r="BU64" s="59"/>
      <c r="BV64" s="59" t="s">
        <v>318</v>
      </c>
      <c r="BW64" s="59"/>
      <c r="BX64" s="59"/>
      <c r="BY64" s="59" t="s">
        <v>339</v>
      </c>
      <c r="BZ64" s="59"/>
      <c r="CA64" s="59"/>
      <c r="CB64" s="59" t="s">
        <v>320</v>
      </c>
      <c r="CC64" s="59"/>
      <c r="CD64" s="59"/>
      <c r="CE64" s="59" t="s">
        <v>321</v>
      </c>
      <c r="CF64" s="59"/>
      <c r="CG64" s="59"/>
      <c r="CH64" s="59" t="s">
        <v>318</v>
      </c>
      <c r="CI64" s="59"/>
      <c r="CJ64" s="59"/>
      <c r="CK64" s="59" t="s">
        <v>319</v>
      </c>
      <c r="CL64" s="59"/>
      <c r="CM64" s="59"/>
      <c r="CN64" s="59" t="s">
        <v>320</v>
      </c>
      <c r="CO64" s="59"/>
      <c r="CP64" s="59"/>
      <c r="CQ64" s="59" t="s">
        <v>321</v>
      </c>
      <c r="CR64" s="59"/>
      <c r="CS64" s="59"/>
      <c r="CT64" s="59" t="s">
        <v>318</v>
      </c>
      <c r="CU64" s="59"/>
      <c r="CV64" s="59"/>
      <c r="CW64" s="59" t="s">
        <v>341</v>
      </c>
      <c r="CX64" s="59"/>
      <c r="CY64" s="293"/>
      <c r="CZ64" s="293"/>
      <c r="DA64" s="293"/>
      <c r="DB64" s="293"/>
      <c r="DC64" s="21"/>
      <c r="DF64" s="561"/>
      <c r="DG64" s="561"/>
    </row>
    <row r="65" spans="4:121" ht="8.25" customHeight="1" x14ac:dyDescent="0.15">
      <c r="D65" s="508"/>
      <c r="E65" s="509"/>
      <c r="F65" s="510"/>
      <c r="G65" s="595"/>
      <c r="H65" s="596"/>
      <c r="I65" s="597"/>
      <c r="J65" s="601"/>
      <c r="K65" s="602"/>
      <c r="L65" s="602"/>
      <c r="M65" s="602"/>
      <c r="N65" s="602"/>
      <c r="O65" s="602"/>
      <c r="P65" s="602"/>
      <c r="Q65" s="603"/>
      <c r="R65" s="610"/>
      <c r="S65" s="611"/>
      <c r="T65" s="611"/>
      <c r="U65" s="611"/>
      <c r="V65" s="555" t="s">
        <v>20</v>
      </c>
      <c r="W65" s="556"/>
      <c r="X65" s="556"/>
      <c r="Y65" s="524" t="s">
        <v>20</v>
      </c>
      <c r="Z65" s="524"/>
      <c r="AA65" s="524"/>
      <c r="AB65" s="524" t="s">
        <v>20</v>
      </c>
      <c r="AC65" s="524"/>
      <c r="AD65" s="524"/>
      <c r="AE65" s="524" t="s">
        <v>20</v>
      </c>
      <c r="AF65" s="524"/>
      <c r="AG65" s="524"/>
      <c r="AH65" s="524" t="s">
        <v>20</v>
      </c>
      <c r="AI65" s="524"/>
      <c r="AJ65" s="524"/>
      <c r="AK65" s="524" t="s">
        <v>20</v>
      </c>
      <c r="AL65" s="524"/>
      <c r="AM65" s="524"/>
      <c r="AN65" s="524" t="s">
        <v>20</v>
      </c>
      <c r="AO65" s="524"/>
      <c r="AP65" s="524"/>
      <c r="AQ65" s="524" t="s">
        <v>20</v>
      </c>
      <c r="AR65" s="524"/>
      <c r="AS65" s="524"/>
      <c r="AT65" s="524" t="s">
        <v>20</v>
      </c>
      <c r="AU65" s="524"/>
      <c r="AV65" s="533"/>
      <c r="AW65" s="357"/>
      <c r="AX65" s="470"/>
      <c r="AY65" s="286"/>
      <c r="AZ65" s="286"/>
      <c r="BA65" s="295"/>
      <c r="BB65" s="551"/>
      <c r="BC65" s="552"/>
      <c r="BD65" s="60"/>
      <c r="BE65" s="60"/>
      <c r="BF65" s="60"/>
      <c r="BG65" s="60"/>
      <c r="BH65" s="552"/>
      <c r="BI65" s="552"/>
      <c r="BJ65" s="552"/>
      <c r="BK65" s="552"/>
      <c r="BL65" s="552"/>
      <c r="BM65" s="554"/>
      <c r="BN65" s="614"/>
      <c r="BO65" s="615"/>
      <c r="BP65" s="615"/>
      <c r="BQ65" s="615"/>
      <c r="BR65" s="555" t="s">
        <v>20</v>
      </c>
      <c r="BS65" s="556"/>
      <c r="BT65" s="556"/>
      <c r="BU65" s="524" t="s">
        <v>20</v>
      </c>
      <c r="BV65" s="524"/>
      <c r="BW65" s="524"/>
      <c r="BX65" s="557" t="s">
        <v>20</v>
      </c>
      <c r="BY65" s="524"/>
      <c r="BZ65" s="524"/>
      <c r="CA65" s="524" t="s">
        <v>20</v>
      </c>
      <c r="CB65" s="524"/>
      <c r="CC65" s="524"/>
      <c r="CD65" s="524" t="s">
        <v>20</v>
      </c>
      <c r="CE65" s="524"/>
      <c r="CF65" s="524"/>
      <c r="CG65" s="524" t="s">
        <v>20</v>
      </c>
      <c r="CH65" s="524"/>
      <c r="CI65" s="524"/>
      <c r="CJ65" s="524" t="s">
        <v>20</v>
      </c>
      <c r="CK65" s="524"/>
      <c r="CL65" s="524"/>
      <c r="CM65" s="524" t="s">
        <v>20</v>
      </c>
      <c r="CN65" s="524"/>
      <c r="CO65" s="524"/>
      <c r="CP65" s="524" t="s">
        <v>20</v>
      </c>
      <c r="CQ65" s="524"/>
      <c r="CR65" s="524"/>
      <c r="CS65" s="524" t="s">
        <v>20</v>
      </c>
      <c r="CT65" s="524"/>
      <c r="CU65" s="524"/>
      <c r="CV65" s="524" t="s">
        <v>20</v>
      </c>
      <c r="CW65" s="524"/>
      <c r="CX65" s="533"/>
      <c r="CY65" s="357"/>
      <c r="CZ65" s="470"/>
      <c r="DA65" s="286"/>
      <c r="DB65" s="286"/>
      <c r="DC65" s="295"/>
      <c r="DF65" s="561"/>
      <c r="DG65" s="561"/>
    </row>
    <row r="66" spans="4:121" ht="8.25" customHeight="1" x14ac:dyDescent="0.15">
      <c r="D66" s="65"/>
      <c r="E66" s="66"/>
      <c r="F66" s="67"/>
      <c r="G66" s="595"/>
      <c r="H66" s="596"/>
      <c r="I66" s="597"/>
      <c r="J66" s="601"/>
      <c r="K66" s="602"/>
      <c r="L66" s="602"/>
      <c r="M66" s="602"/>
      <c r="N66" s="602"/>
      <c r="O66" s="602"/>
      <c r="P66" s="602"/>
      <c r="Q66" s="603"/>
      <c r="R66" s="610"/>
      <c r="S66" s="611"/>
      <c r="T66" s="611"/>
      <c r="U66" s="611"/>
      <c r="V66" s="555"/>
      <c r="W66" s="556"/>
      <c r="X66" s="556"/>
      <c r="Y66" s="524"/>
      <c r="Z66" s="524"/>
      <c r="AA66" s="524"/>
      <c r="AB66" s="524"/>
      <c r="AC66" s="524"/>
      <c r="AD66" s="524"/>
      <c r="AE66" s="524"/>
      <c r="AF66" s="524"/>
      <c r="AG66" s="524"/>
      <c r="AH66" s="524"/>
      <c r="AI66" s="524"/>
      <c r="AJ66" s="524"/>
      <c r="AK66" s="524"/>
      <c r="AL66" s="524"/>
      <c r="AM66" s="524"/>
      <c r="AN66" s="524"/>
      <c r="AO66" s="524"/>
      <c r="AP66" s="524"/>
      <c r="AQ66" s="524"/>
      <c r="AR66" s="524"/>
      <c r="AS66" s="524"/>
      <c r="AT66" s="524"/>
      <c r="AU66" s="524"/>
      <c r="AV66" s="533"/>
      <c r="AW66" s="471"/>
      <c r="AX66" s="470"/>
      <c r="AY66" s="286"/>
      <c r="AZ66" s="286"/>
      <c r="BA66" s="286"/>
      <c r="BB66" s="616" t="s">
        <v>350</v>
      </c>
      <c r="BC66" s="617"/>
      <c r="BD66" s="617"/>
      <c r="BE66" s="617"/>
      <c r="BF66" s="617"/>
      <c r="BG66" s="617"/>
      <c r="BH66" s="617"/>
      <c r="BI66" s="617"/>
      <c r="BJ66" s="617"/>
      <c r="BK66" s="617"/>
      <c r="BL66" s="617"/>
      <c r="BM66" s="618"/>
      <c r="BN66" s="615"/>
      <c r="BO66" s="615"/>
      <c r="BP66" s="615"/>
      <c r="BQ66" s="615"/>
      <c r="BR66" s="555"/>
      <c r="BS66" s="556"/>
      <c r="BT66" s="556"/>
      <c r="BU66" s="524"/>
      <c r="BV66" s="524"/>
      <c r="BW66" s="524"/>
      <c r="BX66" s="557"/>
      <c r="BY66" s="524"/>
      <c r="BZ66" s="524"/>
      <c r="CA66" s="524"/>
      <c r="CB66" s="524"/>
      <c r="CC66" s="524"/>
      <c r="CD66" s="524"/>
      <c r="CE66" s="524"/>
      <c r="CF66" s="524"/>
      <c r="CG66" s="524"/>
      <c r="CH66" s="524"/>
      <c r="CI66" s="524"/>
      <c r="CJ66" s="524"/>
      <c r="CK66" s="524"/>
      <c r="CL66" s="524"/>
      <c r="CM66" s="524"/>
      <c r="CN66" s="524"/>
      <c r="CO66" s="524"/>
      <c r="CP66" s="524"/>
      <c r="CQ66" s="524"/>
      <c r="CR66" s="524"/>
      <c r="CS66" s="524"/>
      <c r="CT66" s="524"/>
      <c r="CU66" s="524"/>
      <c r="CV66" s="524"/>
      <c r="CW66" s="524"/>
      <c r="CX66" s="533"/>
      <c r="CY66" s="471"/>
      <c r="CZ66" s="470"/>
      <c r="DA66" s="286"/>
      <c r="DB66" s="286"/>
      <c r="DC66" s="295"/>
      <c r="DF66" s="561"/>
      <c r="DG66" s="561"/>
    </row>
    <row r="67" spans="4:121" ht="8.25" customHeight="1" x14ac:dyDescent="0.15">
      <c r="D67" s="65"/>
      <c r="E67" s="66"/>
      <c r="F67" s="67"/>
      <c r="G67" s="595"/>
      <c r="H67" s="596"/>
      <c r="I67" s="597"/>
      <c r="J67" s="601"/>
      <c r="K67" s="602"/>
      <c r="L67" s="602"/>
      <c r="M67" s="602"/>
      <c r="N67" s="602"/>
      <c r="O67" s="602"/>
      <c r="P67" s="602"/>
      <c r="Q67" s="603"/>
      <c r="R67" s="610"/>
      <c r="S67" s="611"/>
      <c r="T67" s="611"/>
      <c r="U67" s="611"/>
      <c r="V67" s="555"/>
      <c r="W67" s="556"/>
      <c r="X67" s="556"/>
      <c r="Y67" s="524"/>
      <c r="Z67" s="524"/>
      <c r="AA67" s="524"/>
      <c r="AB67" s="524"/>
      <c r="AC67" s="524"/>
      <c r="AD67" s="524"/>
      <c r="AE67" s="524"/>
      <c r="AF67" s="524"/>
      <c r="AG67" s="524"/>
      <c r="AH67" s="524"/>
      <c r="AI67" s="524"/>
      <c r="AJ67" s="524"/>
      <c r="AK67" s="524"/>
      <c r="AL67" s="524"/>
      <c r="AM67" s="524"/>
      <c r="AN67" s="524"/>
      <c r="AO67" s="524"/>
      <c r="AP67" s="524"/>
      <c r="AQ67" s="524"/>
      <c r="AR67" s="524"/>
      <c r="AS67" s="524"/>
      <c r="AT67" s="524"/>
      <c r="AU67" s="524"/>
      <c r="AV67" s="533"/>
      <c r="AW67" s="471"/>
      <c r="AX67" s="470"/>
      <c r="AY67" s="531" t="s">
        <v>342</v>
      </c>
      <c r="AZ67" s="531"/>
      <c r="BA67" s="531"/>
      <c r="BB67" s="616"/>
      <c r="BC67" s="617"/>
      <c r="BD67" s="617"/>
      <c r="BE67" s="617"/>
      <c r="BF67" s="617"/>
      <c r="BG67" s="617"/>
      <c r="BH67" s="617"/>
      <c r="BI67" s="617"/>
      <c r="BJ67" s="617"/>
      <c r="BK67" s="617"/>
      <c r="BL67" s="617"/>
      <c r="BM67" s="618"/>
      <c r="BN67" s="615"/>
      <c r="BO67" s="615"/>
      <c r="BP67" s="615"/>
      <c r="BQ67" s="615"/>
      <c r="BR67" s="555"/>
      <c r="BS67" s="556"/>
      <c r="BT67" s="556"/>
      <c r="BU67" s="524"/>
      <c r="BV67" s="524"/>
      <c r="BW67" s="524"/>
      <c r="BX67" s="557"/>
      <c r="BY67" s="524"/>
      <c r="BZ67" s="524"/>
      <c r="CA67" s="524"/>
      <c r="CB67" s="524"/>
      <c r="CC67" s="524"/>
      <c r="CD67" s="524"/>
      <c r="CE67" s="524"/>
      <c r="CF67" s="524"/>
      <c r="CG67" s="524"/>
      <c r="CH67" s="524"/>
      <c r="CI67" s="524"/>
      <c r="CJ67" s="524"/>
      <c r="CK67" s="524"/>
      <c r="CL67" s="524"/>
      <c r="CM67" s="524"/>
      <c r="CN67" s="524"/>
      <c r="CO67" s="524"/>
      <c r="CP67" s="524"/>
      <c r="CQ67" s="524"/>
      <c r="CR67" s="524"/>
      <c r="CS67" s="524"/>
      <c r="CT67" s="524"/>
      <c r="CU67" s="524"/>
      <c r="CV67" s="524"/>
      <c r="CW67" s="524"/>
      <c r="CX67" s="533"/>
      <c r="CY67" s="471"/>
      <c r="CZ67" s="470"/>
      <c r="DA67" s="470" t="s">
        <v>341</v>
      </c>
      <c r="DB67" s="470"/>
      <c r="DC67" s="295"/>
      <c r="DF67" s="561"/>
      <c r="DG67" s="561"/>
    </row>
    <row r="68" spans="4:121" ht="8.25" customHeight="1" thickBot="1" x14ac:dyDescent="0.2">
      <c r="D68" s="65"/>
      <c r="E68" s="66"/>
      <c r="F68" s="67"/>
      <c r="G68" s="595"/>
      <c r="H68" s="596"/>
      <c r="I68" s="597"/>
      <c r="J68" s="601"/>
      <c r="K68" s="602"/>
      <c r="L68" s="602"/>
      <c r="M68" s="602"/>
      <c r="N68" s="602"/>
      <c r="O68" s="602"/>
      <c r="P68" s="602"/>
      <c r="Q68" s="603"/>
      <c r="R68" s="610"/>
      <c r="S68" s="611"/>
      <c r="T68" s="611"/>
      <c r="U68" s="611"/>
      <c r="V68" s="286"/>
      <c r="W68" s="286"/>
      <c r="X68" s="286"/>
      <c r="Y68" s="299"/>
      <c r="Z68" s="299"/>
      <c r="AA68" s="299"/>
      <c r="AB68" s="299"/>
      <c r="AC68" s="299"/>
      <c r="AD68" s="572" t="s">
        <v>343</v>
      </c>
      <c r="AE68" s="572"/>
      <c r="AF68" s="299"/>
      <c r="AG68" s="299"/>
      <c r="AH68" s="299"/>
      <c r="AI68" s="299"/>
      <c r="AJ68" s="299"/>
      <c r="AK68" s="299"/>
      <c r="AL68" s="299"/>
      <c r="AM68" s="572" t="s">
        <v>343</v>
      </c>
      <c r="AN68" s="572"/>
      <c r="AO68" s="299"/>
      <c r="AP68" s="299"/>
      <c r="AQ68" s="299"/>
      <c r="AR68" s="299"/>
      <c r="AS68" s="299"/>
      <c r="AT68" s="299"/>
      <c r="AU68" s="299"/>
      <c r="AV68" s="299"/>
      <c r="AW68" s="286"/>
      <c r="AX68" s="286"/>
      <c r="AY68" s="531"/>
      <c r="AZ68" s="531"/>
      <c r="BA68" s="531"/>
      <c r="BB68" s="619"/>
      <c r="BC68" s="620"/>
      <c r="BD68" s="620"/>
      <c r="BE68" s="620"/>
      <c r="BF68" s="620"/>
      <c r="BG68" s="620"/>
      <c r="BH68" s="620"/>
      <c r="BI68" s="620"/>
      <c r="BJ68" s="620"/>
      <c r="BK68" s="620"/>
      <c r="BL68" s="620"/>
      <c r="BM68" s="621"/>
      <c r="BN68" s="615"/>
      <c r="BO68" s="615"/>
      <c r="BP68" s="615"/>
      <c r="BQ68" s="615"/>
      <c r="BR68" s="294"/>
      <c r="BS68" s="294"/>
      <c r="BT68" s="294"/>
      <c r="BU68" s="294"/>
      <c r="BV68" s="294"/>
      <c r="BW68" s="572" t="s">
        <v>343</v>
      </c>
      <c r="BX68" s="572"/>
      <c r="BY68" s="299"/>
      <c r="BZ68" s="299"/>
      <c r="CA68" s="299"/>
      <c r="CB68" s="299"/>
      <c r="CC68" s="299"/>
      <c r="CD68" s="299"/>
      <c r="CE68" s="299"/>
      <c r="CF68" s="572" t="s">
        <v>343</v>
      </c>
      <c r="CG68" s="572"/>
      <c r="CH68" s="299"/>
      <c r="CI68" s="299"/>
      <c r="CJ68" s="299"/>
      <c r="CK68" s="299"/>
      <c r="CL68" s="299"/>
      <c r="CM68" s="299"/>
      <c r="CN68" s="299"/>
      <c r="CO68" s="572" t="s">
        <v>343</v>
      </c>
      <c r="CP68" s="572"/>
      <c r="CQ68" s="299"/>
      <c r="CR68" s="299"/>
      <c r="CS68" s="299"/>
      <c r="CT68" s="299"/>
      <c r="CU68" s="299"/>
      <c r="CV68" s="299"/>
      <c r="CW68" s="299"/>
      <c r="CX68" s="299"/>
      <c r="CY68" s="286"/>
      <c r="CZ68" s="286"/>
      <c r="DA68" s="470"/>
      <c r="DB68" s="470"/>
      <c r="DC68" s="295"/>
      <c r="DF68" s="561"/>
      <c r="DG68" s="561"/>
    </row>
    <row r="69" spans="4:121" ht="8.25" customHeight="1" thickTop="1" x14ac:dyDescent="0.15">
      <c r="D69" s="68"/>
      <c r="E69" s="69"/>
      <c r="F69" s="69"/>
      <c r="G69" s="69"/>
      <c r="H69" s="69"/>
      <c r="I69" s="69"/>
      <c r="J69" s="69"/>
      <c r="K69" s="69"/>
      <c r="L69" s="69"/>
      <c r="M69" s="69"/>
      <c r="N69" s="69"/>
      <c r="O69" s="69"/>
      <c r="P69" s="69"/>
      <c r="Q69" s="70"/>
      <c r="R69" s="623" t="s">
        <v>354</v>
      </c>
      <c r="S69" s="624"/>
      <c r="T69" s="624"/>
      <c r="U69" s="624"/>
      <c r="V69" s="71"/>
      <c r="W69" s="71" t="s">
        <v>320</v>
      </c>
      <c r="X69" s="71"/>
      <c r="Y69" s="71"/>
      <c r="Z69" s="71" t="s">
        <v>321</v>
      </c>
      <c r="AA69" s="71"/>
      <c r="AB69" s="71"/>
      <c r="AC69" s="71" t="s">
        <v>318</v>
      </c>
      <c r="AD69" s="71"/>
      <c r="AE69" s="71"/>
      <c r="AF69" s="71" t="s">
        <v>339</v>
      </c>
      <c r="AG69" s="71"/>
      <c r="AH69" s="71"/>
      <c r="AI69" s="71" t="s">
        <v>320</v>
      </c>
      <c r="AJ69" s="71"/>
      <c r="AK69" s="71"/>
      <c r="AL69" s="71" t="s">
        <v>321</v>
      </c>
      <c r="AM69" s="71"/>
      <c r="AN69" s="71"/>
      <c r="AO69" s="71" t="s">
        <v>318</v>
      </c>
      <c r="AP69" s="71"/>
      <c r="AQ69" s="71"/>
      <c r="AR69" s="71" t="s">
        <v>319</v>
      </c>
      <c r="AS69" s="71"/>
      <c r="AT69" s="71"/>
      <c r="AU69" s="71" t="s">
        <v>320</v>
      </c>
      <c r="AV69" s="71"/>
      <c r="AW69" s="35"/>
      <c r="AX69" s="35"/>
      <c r="AY69" s="35"/>
      <c r="AZ69" s="35"/>
      <c r="BA69" s="35"/>
      <c r="BB69" s="551" t="s">
        <v>354</v>
      </c>
      <c r="BC69" s="552"/>
      <c r="BD69" s="60"/>
      <c r="BE69" s="60"/>
      <c r="BF69" s="60"/>
      <c r="BG69" s="60"/>
      <c r="BH69" s="552" t="s">
        <v>340</v>
      </c>
      <c r="BI69" s="552"/>
      <c r="BJ69" s="552"/>
      <c r="BK69" s="552"/>
      <c r="BL69" s="552"/>
      <c r="BM69" s="554"/>
      <c r="BN69" s="624" t="s">
        <v>354</v>
      </c>
      <c r="BO69" s="624"/>
      <c r="BP69" s="624"/>
      <c r="BQ69" s="624"/>
      <c r="BR69" s="71"/>
      <c r="BS69" s="71" t="s">
        <v>321</v>
      </c>
      <c r="BT69" s="71"/>
      <c r="BU69" s="71"/>
      <c r="BV69" s="71" t="s">
        <v>318</v>
      </c>
      <c r="BW69" s="71"/>
      <c r="BX69" s="71"/>
      <c r="BY69" s="71" t="s">
        <v>339</v>
      </c>
      <c r="BZ69" s="71"/>
      <c r="CA69" s="71"/>
      <c r="CB69" s="71" t="s">
        <v>320</v>
      </c>
      <c r="CC69" s="71"/>
      <c r="CD69" s="71"/>
      <c r="CE69" s="71" t="s">
        <v>321</v>
      </c>
      <c r="CF69" s="71"/>
      <c r="CG69" s="71"/>
      <c r="CH69" s="71" t="s">
        <v>318</v>
      </c>
      <c r="CI69" s="71"/>
      <c r="CJ69" s="71"/>
      <c r="CK69" s="71" t="s">
        <v>319</v>
      </c>
      <c r="CL69" s="71"/>
      <c r="CM69" s="71"/>
      <c r="CN69" s="71" t="s">
        <v>320</v>
      </c>
      <c r="CO69" s="71"/>
      <c r="CP69" s="71"/>
      <c r="CQ69" s="71" t="s">
        <v>321</v>
      </c>
      <c r="CR69" s="71"/>
      <c r="CS69" s="71"/>
      <c r="CT69" s="71" t="s">
        <v>318</v>
      </c>
      <c r="CU69" s="71"/>
      <c r="CV69" s="71"/>
      <c r="CW69" s="71" t="s">
        <v>341</v>
      </c>
      <c r="CX69" s="71"/>
      <c r="CY69" s="35"/>
      <c r="CZ69" s="35"/>
      <c r="DA69" s="35"/>
      <c r="DB69" s="35"/>
      <c r="DC69" s="36"/>
      <c r="DF69" s="561"/>
      <c r="DG69" s="561"/>
    </row>
    <row r="70" spans="4:121" ht="8.25" customHeight="1" x14ac:dyDescent="0.15">
      <c r="D70" s="637" t="s">
        <v>143</v>
      </c>
      <c r="E70" s="638"/>
      <c r="F70" s="638"/>
      <c r="G70" s="638"/>
      <c r="H70" s="638"/>
      <c r="I70" s="638"/>
      <c r="J70" s="638"/>
      <c r="K70" s="638"/>
      <c r="L70" s="638"/>
      <c r="M70" s="638"/>
      <c r="N70" s="638"/>
      <c r="O70" s="638"/>
      <c r="P70" s="638"/>
      <c r="Q70" s="639"/>
      <c r="R70" s="625"/>
      <c r="S70" s="615"/>
      <c r="T70" s="615"/>
      <c r="U70" s="615"/>
      <c r="V70" s="555"/>
      <c r="W70" s="556"/>
      <c r="X70" s="556"/>
      <c r="Y70" s="524"/>
      <c r="Z70" s="524"/>
      <c r="AA70" s="524"/>
      <c r="AB70" s="524"/>
      <c r="AC70" s="524"/>
      <c r="AD70" s="524"/>
      <c r="AE70" s="524">
        <v>1</v>
      </c>
      <c r="AF70" s="524"/>
      <c r="AG70" s="524"/>
      <c r="AH70" s="524">
        <v>0</v>
      </c>
      <c r="AI70" s="524"/>
      <c r="AJ70" s="524"/>
      <c r="AK70" s="524">
        <v>5</v>
      </c>
      <c r="AL70" s="524"/>
      <c r="AM70" s="524"/>
      <c r="AN70" s="524">
        <v>0</v>
      </c>
      <c r="AO70" s="524"/>
      <c r="AP70" s="524"/>
      <c r="AQ70" s="524">
        <v>0</v>
      </c>
      <c r="AR70" s="524"/>
      <c r="AS70" s="524"/>
      <c r="AT70" s="524">
        <v>0</v>
      </c>
      <c r="AU70" s="524"/>
      <c r="AV70" s="533"/>
      <c r="AW70" s="357"/>
      <c r="AX70" s="470"/>
      <c r="AY70" s="286"/>
      <c r="AZ70" s="286"/>
      <c r="BA70" s="286"/>
      <c r="BB70" s="551"/>
      <c r="BC70" s="552"/>
      <c r="BD70" s="60"/>
      <c r="BE70" s="60"/>
      <c r="BF70" s="60"/>
      <c r="BG70" s="60"/>
      <c r="BH70" s="552"/>
      <c r="BI70" s="552"/>
      <c r="BJ70" s="552"/>
      <c r="BK70" s="552"/>
      <c r="BL70" s="552"/>
      <c r="BM70" s="554"/>
      <c r="BN70" s="615"/>
      <c r="BO70" s="615"/>
      <c r="BP70" s="615"/>
      <c r="BQ70" s="615"/>
      <c r="BR70" s="555"/>
      <c r="BS70" s="556"/>
      <c r="BT70" s="556"/>
      <c r="BU70" s="524"/>
      <c r="BV70" s="524"/>
      <c r="BW70" s="524"/>
      <c r="BX70" s="557"/>
      <c r="BY70" s="524"/>
      <c r="BZ70" s="524"/>
      <c r="CA70" s="524"/>
      <c r="CB70" s="524"/>
      <c r="CC70" s="524"/>
      <c r="CD70" s="524"/>
      <c r="CE70" s="524"/>
      <c r="CF70" s="524"/>
      <c r="CG70" s="524"/>
      <c r="CH70" s="524"/>
      <c r="CI70" s="524"/>
      <c r="CJ70" s="524"/>
      <c r="CK70" s="524"/>
      <c r="CL70" s="524"/>
      <c r="CM70" s="524">
        <v>2</v>
      </c>
      <c r="CN70" s="524"/>
      <c r="CO70" s="524"/>
      <c r="CP70" s="524">
        <v>1</v>
      </c>
      <c r="CQ70" s="524"/>
      <c r="CR70" s="524"/>
      <c r="CS70" s="524">
        <v>0</v>
      </c>
      <c r="CT70" s="524"/>
      <c r="CU70" s="524"/>
      <c r="CV70" s="524">
        <v>0</v>
      </c>
      <c r="CW70" s="524"/>
      <c r="CX70" s="533"/>
      <c r="CY70" s="357"/>
      <c r="CZ70" s="470"/>
      <c r="DA70" s="286"/>
      <c r="DB70" s="286"/>
      <c r="DC70" s="72"/>
      <c r="DF70" s="561"/>
      <c r="DG70" s="561"/>
    </row>
    <row r="71" spans="4:121" ht="8.25" customHeight="1" x14ac:dyDescent="0.15">
      <c r="D71" s="637"/>
      <c r="E71" s="638"/>
      <c r="F71" s="638"/>
      <c r="G71" s="638"/>
      <c r="H71" s="638"/>
      <c r="I71" s="638"/>
      <c r="J71" s="638"/>
      <c r="K71" s="638"/>
      <c r="L71" s="638"/>
      <c r="M71" s="638"/>
      <c r="N71" s="638"/>
      <c r="O71" s="638"/>
      <c r="P71" s="638"/>
      <c r="Q71" s="639"/>
      <c r="R71" s="625"/>
      <c r="S71" s="615"/>
      <c r="T71" s="615"/>
      <c r="U71" s="615"/>
      <c r="V71" s="555"/>
      <c r="W71" s="556"/>
      <c r="X71" s="556"/>
      <c r="Y71" s="524"/>
      <c r="Z71" s="524"/>
      <c r="AA71" s="524"/>
      <c r="AB71" s="524"/>
      <c r="AC71" s="524"/>
      <c r="AD71" s="524"/>
      <c r="AE71" s="524"/>
      <c r="AF71" s="524"/>
      <c r="AG71" s="524"/>
      <c r="AH71" s="524"/>
      <c r="AI71" s="524"/>
      <c r="AJ71" s="524"/>
      <c r="AK71" s="524"/>
      <c r="AL71" s="524"/>
      <c r="AM71" s="524"/>
      <c r="AN71" s="524"/>
      <c r="AO71" s="524"/>
      <c r="AP71" s="524"/>
      <c r="AQ71" s="524"/>
      <c r="AR71" s="524"/>
      <c r="AS71" s="524"/>
      <c r="AT71" s="524"/>
      <c r="AU71" s="524"/>
      <c r="AV71" s="533"/>
      <c r="AW71" s="471"/>
      <c r="AX71" s="470"/>
      <c r="AY71" s="286"/>
      <c r="AZ71" s="286"/>
      <c r="BA71" s="286"/>
      <c r="BB71" s="631">
        <v>0.02</v>
      </c>
      <c r="BC71" s="632"/>
      <c r="BD71" s="632"/>
      <c r="BE71" s="632"/>
      <c r="BF71" s="632"/>
      <c r="BG71" s="632"/>
      <c r="BH71" s="632"/>
      <c r="BI71" s="632"/>
      <c r="BJ71" s="632"/>
      <c r="BK71" s="632"/>
      <c r="BL71" s="632"/>
      <c r="BM71" s="633"/>
      <c r="BN71" s="615"/>
      <c r="BO71" s="615"/>
      <c r="BP71" s="615"/>
      <c r="BQ71" s="615"/>
      <c r="BR71" s="555"/>
      <c r="BS71" s="556"/>
      <c r="BT71" s="556"/>
      <c r="BU71" s="524"/>
      <c r="BV71" s="524"/>
      <c r="BW71" s="524"/>
      <c r="BX71" s="557"/>
      <c r="BY71" s="524"/>
      <c r="BZ71" s="524"/>
      <c r="CA71" s="524"/>
      <c r="CB71" s="524"/>
      <c r="CC71" s="524"/>
      <c r="CD71" s="524"/>
      <c r="CE71" s="524"/>
      <c r="CF71" s="524"/>
      <c r="CG71" s="524"/>
      <c r="CH71" s="524"/>
      <c r="CI71" s="524"/>
      <c r="CJ71" s="524"/>
      <c r="CK71" s="524"/>
      <c r="CL71" s="524"/>
      <c r="CM71" s="524"/>
      <c r="CN71" s="524"/>
      <c r="CO71" s="524"/>
      <c r="CP71" s="524"/>
      <c r="CQ71" s="524"/>
      <c r="CR71" s="524"/>
      <c r="CS71" s="524"/>
      <c r="CT71" s="524"/>
      <c r="CU71" s="524"/>
      <c r="CV71" s="524"/>
      <c r="CW71" s="524"/>
      <c r="CX71" s="533"/>
      <c r="CY71" s="471"/>
      <c r="CZ71" s="470"/>
      <c r="DA71" s="286"/>
      <c r="DB71" s="286"/>
      <c r="DC71" s="72"/>
      <c r="DF71" s="561"/>
      <c r="DG71" s="561"/>
    </row>
    <row r="72" spans="4:121" ht="8.25" customHeight="1" x14ac:dyDescent="0.15">
      <c r="D72" s="73"/>
      <c r="E72" s="74"/>
      <c r="F72" s="74"/>
      <c r="G72" s="74"/>
      <c r="H72" s="74"/>
      <c r="I72" s="74"/>
      <c r="J72" s="74"/>
      <c r="K72" s="74"/>
      <c r="L72" s="74"/>
      <c r="M72" s="640" t="s">
        <v>355</v>
      </c>
      <c r="N72" s="640"/>
      <c r="O72" s="640"/>
      <c r="P72" s="640"/>
      <c r="Q72" s="641"/>
      <c r="R72" s="625"/>
      <c r="S72" s="615"/>
      <c r="T72" s="615"/>
      <c r="U72" s="615"/>
      <c r="V72" s="555"/>
      <c r="W72" s="556"/>
      <c r="X72" s="556"/>
      <c r="Y72" s="524"/>
      <c r="Z72" s="524"/>
      <c r="AA72" s="524"/>
      <c r="AB72" s="524"/>
      <c r="AC72" s="524"/>
      <c r="AD72" s="524"/>
      <c r="AE72" s="524"/>
      <c r="AF72" s="524"/>
      <c r="AG72" s="524"/>
      <c r="AH72" s="524"/>
      <c r="AI72" s="524"/>
      <c r="AJ72" s="524"/>
      <c r="AK72" s="524"/>
      <c r="AL72" s="524"/>
      <c r="AM72" s="524"/>
      <c r="AN72" s="524"/>
      <c r="AO72" s="524"/>
      <c r="AP72" s="524"/>
      <c r="AQ72" s="524"/>
      <c r="AR72" s="524"/>
      <c r="AS72" s="524"/>
      <c r="AT72" s="524"/>
      <c r="AU72" s="524"/>
      <c r="AV72" s="533"/>
      <c r="AW72" s="471"/>
      <c r="AX72" s="470"/>
      <c r="AY72" s="531" t="s">
        <v>342</v>
      </c>
      <c r="AZ72" s="531"/>
      <c r="BA72" s="531"/>
      <c r="BB72" s="631"/>
      <c r="BC72" s="632"/>
      <c r="BD72" s="632"/>
      <c r="BE72" s="632"/>
      <c r="BF72" s="632"/>
      <c r="BG72" s="632"/>
      <c r="BH72" s="632"/>
      <c r="BI72" s="632"/>
      <c r="BJ72" s="632"/>
      <c r="BK72" s="632"/>
      <c r="BL72" s="632"/>
      <c r="BM72" s="633"/>
      <c r="BN72" s="615"/>
      <c r="BO72" s="615"/>
      <c r="BP72" s="615"/>
      <c r="BQ72" s="615"/>
      <c r="BR72" s="555"/>
      <c r="BS72" s="556"/>
      <c r="BT72" s="556"/>
      <c r="BU72" s="524"/>
      <c r="BV72" s="524"/>
      <c r="BW72" s="524"/>
      <c r="BX72" s="557"/>
      <c r="BY72" s="524"/>
      <c r="BZ72" s="524"/>
      <c r="CA72" s="524"/>
      <c r="CB72" s="524"/>
      <c r="CC72" s="524"/>
      <c r="CD72" s="524"/>
      <c r="CE72" s="524"/>
      <c r="CF72" s="524"/>
      <c r="CG72" s="524"/>
      <c r="CH72" s="524"/>
      <c r="CI72" s="524"/>
      <c r="CJ72" s="524"/>
      <c r="CK72" s="524"/>
      <c r="CL72" s="524"/>
      <c r="CM72" s="524"/>
      <c r="CN72" s="524"/>
      <c r="CO72" s="524"/>
      <c r="CP72" s="524"/>
      <c r="CQ72" s="524"/>
      <c r="CR72" s="524"/>
      <c r="CS72" s="524"/>
      <c r="CT72" s="524"/>
      <c r="CU72" s="524"/>
      <c r="CV72" s="524"/>
      <c r="CW72" s="524"/>
      <c r="CX72" s="533"/>
      <c r="CY72" s="471"/>
      <c r="CZ72" s="470"/>
      <c r="DA72" s="470" t="s">
        <v>341</v>
      </c>
      <c r="DB72" s="470"/>
      <c r="DC72" s="72"/>
      <c r="DF72" s="561"/>
      <c r="DG72" s="561"/>
    </row>
    <row r="73" spans="4:121" ht="8.25" customHeight="1" thickBot="1" x14ac:dyDescent="0.2">
      <c r="D73" s="75"/>
      <c r="E73" s="76"/>
      <c r="F73" s="76"/>
      <c r="G73" s="76"/>
      <c r="H73" s="76"/>
      <c r="I73" s="76"/>
      <c r="J73" s="76"/>
      <c r="K73" s="76"/>
      <c r="L73" s="76"/>
      <c r="M73" s="642"/>
      <c r="N73" s="642"/>
      <c r="O73" s="642"/>
      <c r="P73" s="642"/>
      <c r="Q73" s="643"/>
      <c r="R73" s="626"/>
      <c r="S73" s="627"/>
      <c r="T73" s="627"/>
      <c r="U73" s="627"/>
      <c r="V73" s="305"/>
      <c r="W73" s="305"/>
      <c r="X73" s="305"/>
      <c r="Y73" s="305"/>
      <c r="Z73" s="305"/>
      <c r="AA73" s="305"/>
      <c r="AB73" s="305"/>
      <c r="AC73" s="305"/>
      <c r="AD73" s="629" t="s">
        <v>343</v>
      </c>
      <c r="AE73" s="629"/>
      <c r="AF73" s="305"/>
      <c r="AG73" s="305"/>
      <c r="AH73" s="305"/>
      <c r="AI73" s="305"/>
      <c r="AJ73" s="305"/>
      <c r="AK73" s="305"/>
      <c r="AL73" s="305"/>
      <c r="AM73" s="629" t="s">
        <v>343</v>
      </c>
      <c r="AN73" s="629"/>
      <c r="AO73" s="305"/>
      <c r="AP73" s="305"/>
      <c r="AQ73" s="305"/>
      <c r="AR73" s="305"/>
      <c r="AS73" s="305"/>
      <c r="AT73" s="305"/>
      <c r="AU73" s="305"/>
      <c r="AV73" s="305"/>
      <c r="AW73" s="305"/>
      <c r="AX73" s="305"/>
      <c r="AY73" s="630"/>
      <c r="AZ73" s="630"/>
      <c r="BA73" s="630"/>
      <c r="BB73" s="634"/>
      <c r="BC73" s="635"/>
      <c r="BD73" s="635"/>
      <c r="BE73" s="635"/>
      <c r="BF73" s="635"/>
      <c r="BG73" s="635"/>
      <c r="BH73" s="635"/>
      <c r="BI73" s="635"/>
      <c r="BJ73" s="635"/>
      <c r="BK73" s="635"/>
      <c r="BL73" s="635"/>
      <c r="BM73" s="636"/>
      <c r="BN73" s="627"/>
      <c r="BO73" s="627"/>
      <c r="BP73" s="627"/>
      <c r="BQ73" s="627"/>
      <c r="BR73" s="306"/>
      <c r="BS73" s="306"/>
      <c r="BT73" s="306"/>
      <c r="BU73" s="306"/>
      <c r="BV73" s="306"/>
      <c r="BW73" s="629" t="s">
        <v>343</v>
      </c>
      <c r="BX73" s="629"/>
      <c r="BY73" s="305"/>
      <c r="BZ73" s="305"/>
      <c r="CA73" s="305"/>
      <c r="CB73" s="305"/>
      <c r="CC73" s="305"/>
      <c r="CD73" s="305"/>
      <c r="CE73" s="305"/>
      <c r="CF73" s="629" t="s">
        <v>343</v>
      </c>
      <c r="CG73" s="629"/>
      <c r="CH73" s="305"/>
      <c r="CI73" s="305"/>
      <c r="CJ73" s="305"/>
      <c r="CK73" s="305"/>
      <c r="CL73" s="305"/>
      <c r="CM73" s="305"/>
      <c r="CN73" s="305"/>
      <c r="CO73" s="629" t="s">
        <v>343</v>
      </c>
      <c r="CP73" s="629"/>
      <c r="CQ73" s="305"/>
      <c r="CR73" s="305"/>
      <c r="CS73" s="305"/>
      <c r="CT73" s="305"/>
      <c r="CU73" s="305"/>
      <c r="CV73" s="305"/>
      <c r="CW73" s="305"/>
      <c r="CX73" s="305"/>
      <c r="CY73" s="305"/>
      <c r="CZ73" s="305"/>
      <c r="DA73" s="628"/>
      <c r="DB73" s="628"/>
      <c r="DC73" s="39"/>
      <c r="DF73" s="561"/>
      <c r="DG73" s="561"/>
    </row>
    <row r="74" spans="4:121" ht="10.5" customHeight="1" thickTop="1" x14ac:dyDescent="0.15">
      <c r="DF74" s="561"/>
      <c r="DG74" s="561"/>
    </row>
    <row r="75" spans="4:121" s="292" customFormat="1" ht="0" hidden="1" customHeight="1" x14ac:dyDescent="0.15">
      <c r="DK75" s="10"/>
      <c r="DL75" s="10"/>
      <c r="DM75" s="10"/>
      <c r="DN75" s="10"/>
      <c r="DO75" s="10"/>
      <c r="DP75" s="10"/>
      <c r="DQ75" s="10"/>
    </row>
    <row r="76" spans="4:121" s="292" customFormat="1" ht="0" hidden="1" customHeight="1" x14ac:dyDescent="0.15">
      <c r="DK76" s="10"/>
      <c r="DL76" s="10"/>
      <c r="DM76" s="10"/>
      <c r="DN76" s="10"/>
      <c r="DO76" s="10"/>
      <c r="DP76" s="10"/>
      <c r="DQ76" s="10"/>
    </row>
    <row r="77" spans="4:121" s="292" customFormat="1" ht="0" hidden="1" customHeight="1" x14ac:dyDescent="0.15">
      <c r="DK77" s="10"/>
      <c r="DL77" s="10"/>
      <c r="DM77" s="10"/>
      <c r="DN77" s="10"/>
      <c r="DO77" s="10"/>
      <c r="DP77" s="10"/>
      <c r="DQ77" s="10"/>
    </row>
    <row r="78" spans="4:121" s="292" customFormat="1" ht="0" hidden="1" customHeight="1" x14ac:dyDescent="0.15">
      <c r="DK78" s="10"/>
      <c r="DL78" s="10"/>
      <c r="DM78" s="10"/>
      <c r="DN78" s="10"/>
      <c r="DO78" s="10"/>
      <c r="DP78" s="10"/>
      <c r="DQ78" s="10"/>
    </row>
    <row r="79" spans="4:121" s="292" customFormat="1" ht="0" hidden="1" customHeight="1" x14ac:dyDescent="0.15">
      <c r="DK79" s="10"/>
      <c r="DL79" s="10"/>
      <c r="DM79" s="10"/>
      <c r="DN79" s="10"/>
      <c r="DO79" s="10"/>
      <c r="DP79" s="10"/>
      <c r="DQ79" s="10"/>
    </row>
    <row r="80" spans="4:121" s="292" customFormat="1" ht="0" hidden="1" customHeight="1" x14ac:dyDescent="0.15">
      <c r="DK80" s="10"/>
      <c r="DL80" s="10"/>
      <c r="DM80" s="10"/>
      <c r="DN80" s="10"/>
      <c r="DO80" s="10"/>
      <c r="DP80" s="10"/>
      <c r="DQ80" s="10"/>
    </row>
    <row r="81" spans="115:121" s="292" customFormat="1" ht="0" hidden="1" customHeight="1" x14ac:dyDescent="0.15">
      <c r="DK81" s="10"/>
      <c r="DL81" s="10"/>
      <c r="DM81" s="10"/>
      <c r="DN81" s="10"/>
      <c r="DO81" s="10"/>
      <c r="DP81" s="10"/>
      <c r="DQ81" s="10"/>
    </row>
    <row r="82" spans="115:121" s="292" customFormat="1" ht="0" hidden="1" customHeight="1" x14ac:dyDescent="0.15">
      <c r="DK82" s="10"/>
      <c r="DL82" s="10"/>
      <c r="DM82" s="10"/>
      <c r="DN82" s="10"/>
      <c r="DO82" s="10"/>
      <c r="DP82" s="10"/>
      <c r="DQ82" s="10"/>
    </row>
    <row r="83" spans="115:121" s="292" customFormat="1" ht="0" hidden="1" customHeight="1" x14ac:dyDescent="0.15">
      <c r="DK83" s="10"/>
      <c r="DL83" s="10"/>
      <c r="DM83" s="10"/>
      <c r="DN83" s="10"/>
      <c r="DO83" s="10"/>
      <c r="DP83" s="10"/>
      <c r="DQ83" s="10"/>
    </row>
  </sheetData>
  <sheetProtection selectLockedCells="1"/>
  <mergeCells count="356">
    <mergeCell ref="CD70:CF72"/>
    <mergeCell ref="CG70:CI72"/>
    <mergeCell ref="CJ70:CL72"/>
    <mergeCell ref="AK70:AM72"/>
    <mergeCell ref="AN70:AP72"/>
    <mergeCell ref="AQ70:AS72"/>
    <mergeCell ref="D70:Q71"/>
    <mergeCell ref="V70:X72"/>
    <mergeCell ref="Y70:AA72"/>
    <mergeCell ref="AB70:AD72"/>
    <mergeCell ref="AE70:AG72"/>
    <mergeCell ref="AH70:AJ72"/>
    <mergeCell ref="R69:U73"/>
    <mergeCell ref="BB69:BC70"/>
    <mergeCell ref="BH69:BM70"/>
    <mergeCell ref="BN69:BQ73"/>
    <mergeCell ref="DF42:DG74"/>
    <mergeCell ref="M72:Q73"/>
    <mergeCell ref="AY72:BA73"/>
    <mergeCell ref="DA72:DB73"/>
    <mergeCell ref="AD73:AE73"/>
    <mergeCell ref="AM73:AN73"/>
    <mergeCell ref="BW73:BX73"/>
    <mergeCell ref="CF73:CG73"/>
    <mergeCell ref="CO73:CP73"/>
    <mergeCell ref="CM70:CO72"/>
    <mergeCell ref="CP70:CR72"/>
    <mergeCell ref="CS70:CU72"/>
    <mergeCell ref="CV70:CX72"/>
    <mergeCell ref="CY70:CZ72"/>
    <mergeCell ref="BB71:BM73"/>
    <mergeCell ref="BU70:BW72"/>
    <mergeCell ref="BX70:BZ72"/>
    <mergeCell ref="CA70:CC72"/>
    <mergeCell ref="AW65:AX67"/>
    <mergeCell ref="BR65:BT67"/>
    <mergeCell ref="BU65:BW67"/>
    <mergeCell ref="AT70:AV72"/>
    <mergeCell ref="AW70:AX72"/>
    <mergeCell ref="BR70:BT72"/>
    <mergeCell ref="DA62:DB63"/>
    <mergeCell ref="AD63:AE63"/>
    <mergeCell ref="AM63:AN63"/>
    <mergeCell ref="CF63:CG63"/>
    <mergeCell ref="CO63:CP63"/>
    <mergeCell ref="AN60:AP62"/>
    <mergeCell ref="AQ60:AS62"/>
    <mergeCell ref="AT60:AV62"/>
    <mergeCell ref="DA67:DB68"/>
    <mergeCell ref="AD68:AE68"/>
    <mergeCell ref="AM68:AN68"/>
    <mergeCell ref="BW68:BX68"/>
    <mergeCell ref="CF68:CG68"/>
    <mergeCell ref="CO68:CP68"/>
    <mergeCell ref="CP65:CR67"/>
    <mergeCell ref="CS65:CU67"/>
    <mergeCell ref="CV65:CX67"/>
    <mergeCell ref="CY65:CZ67"/>
    <mergeCell ref="BB66:BM68"/>
    <mergeCell ref="AY67:BA68"/>
    <mergeCell ref="BX65:BZ67"/>
    <mergeCell ref="CA65:CC67"/>
    <mergeCell ref="CD65:CF67"/>
    <mergeCell ref="CG65:CI67"/>
    <mergeCell ref="BN64:BQ68"/>
    <mergeCell ref="CP60:CR62"/>
    <mergeCell ref="CS60:CU62"/>
    <mergeCell ref="CV60:CX62"/>
    <mergeCell ref="CY60:CZ62"/>
    <mergeCell ref="BB61:BM63"/>
    <mergeCell ref="AY62:BA63"/>
    <mergeCell ref="BX60:BZ62"/>
    <mergeCell ref="CA60:CC62"/>
    <mergeCell ref="CD60:CF62"/>
    <mergeCell ref="CG60:CI62"/>
    <mergeCell ref="CJ60:CL62"/>
    <mergeCell ref="CM60:CO62"/>
    <mergeCell ref="BN59:BQ63"/>
    <mergeCell ref="CJ65:CL67"/>
    <mergeCell ref="CM65:CO67"/>
    <mergeCell ref="AN55:AP57"/>
    <mergeCell ref="AQ55:AS57"/>
    <mergeCell ref="AT55:AV57"/>
    <mergeCell ref="AW55:AX57"/>
    <mergeCell ref="AY57:BA58"/>
    <mergeCell ref="J64:Q68"/>
    <mergeCell ref="R64:U68"/>
    <mergeCell ref="BB64:BC65"/>
    <mergeCell ref="BH64:BM65"/>
    <mergeCell ref="V60:X62"/>
    <mergeCell ref="Y60:AA62"/>
    <mergeCell ref="AB60:AD62"/>
    <mergeCell ref="AE60:AG62"/>
    <mergeCell ref="AH60:AJ62"/>
    <mergeCell ref="AK60:AM62"/>
    <mergeCell ref="V65:X67"/>
    <mergeCell ref="Y65:AA67"/>
    <mergeCell ref="AB65:AD67"/>
    <mergeCell ref="AE65:AG67"/>
    <mergeCell ref="AH65:AJ67"/>
    <mergeCell ref="AK65:AM67"/>
    <mergeCell ref="AN65:AP67"/>
    <mergeCell ref="AQ65:AS67"/>
    <mergeCell ref="AT65:AV67"/>
    <mergeCell ref="AK50:AM52"/>
    <mergeCell ref="AN50:AP52"/>
    <mergeCell ref="AQ50:AS52"/>
    <mergeCell ref="AT50:AV52"/>
    <mergeCell ref="AW50:AX52"/>
    <mergeCell ref="BR50:BT52"/>
    <mergeCell ref="G54:I68"/>
    <mergeCell ref="J54:Q58"/>
    <mergeCell ref="R54:U58"/>
    <mergeCell ref="BB54:BC55"/>
    <mergeCell ref="BH54:BM55"/>
    <mergeCell ref="V55:X57"/>
    <mergeCell ref="Y55:AA57"/>
    <mergeCell ref="AB55:AD57"/>
    <mergeCell ref="AE55:AG57"/>
    <mergeCell ref="AH55:AJ57"/>
    <mergeCell ref="AD58:AE58"/>
    <mergeCell ref="AM58:AN58"/>
    <mergeCell ref="J59:Q63"/>
    <mergeCell ref="R59:U63"/>
    <mergeCell ref="BB59:BC60"/>
    <mergeCell ref="BH59:BM60"/>
    <mergeCell ref="AW60:AX62"/>
    <mergeCell ref="AK55:AM57"/>
    <mergeCell ref="BN49:BQ53"/>
    <mergeCell ref="V50:X52"/>
    <mergeCell ref="Y50:AA52"/>
    <mergeCell ref="AB50:AD52"/>
    <mergeCell ref="AE50:AG52"/>
    <mergeCell ref="AH50:AJ52"/>
    <mergeCell ref="DA52:DB53"/>
    <mergeCell ref="AD53:AE53"/>
    <mergeCell ref="AM53:AN53"/>
    <mergeCell ref="BW53:BX53"/>
    <mergeCell ref="CF53:CG53"/>
    <mergeCell ref="CO53:CP53"/>
    <mergeCell ref="CM50:CO52"/>
    <mergeCell ref="CP50:CR52"/>
    <mergeCell ref="CS50:CU52"/>
    <mergeCell ref="CV50:CX52"/>
    <mergeCell ref="CY50:CZ52"/>
    <mergeCell ref="BB51:BM53"/>
    <mergeCell ref="BU50:BW52"/>
    <mergeCell ref="BX50:BZ52"/>
    <mergeCell ref="CA50:CC52"/>
    <mergeCell ref="CD50:CF52"/>
    <mergeCell ref="CG50:CI52"/>
    <mergeCell ref="CJ50:CL52"/>
    <mergeCell ref="DF41:DG41"/>
    <mergeCell ref="DD42:DE58"/>
    <mergeCell ref="G44:Q48"/>
    <mergeCell ref="R44:U48"/>
    <mergeCell ref="BB44:BC45"/>
    <mergeCell ref="BH44:BM45"/>
    <mergeCell ref="BN44:BQ48"/>
    <mergeCell ref="V45:X47"/>
    <mergeCell ref="Y45:AA47"/>
    <mergeCell ref="DA47:DB48"/>
    <mergeCell ref="AD48:AE48"/>
    <mergeCell ref="AM48:AN48"/>
    <mergeCell ref="BW48:BX48"/>
    <mergeCell ref="CF48:CG48"/>
    <mergeCell ref="CO48:CP48"/>
    <mergeCell ref="CP45:CR47"/>
    <mergeCell ref="CS45:CU47"/>
    <mergeCell ref="CV45:CX47"/>
    <mergeCell ref="CY45:CZ47"/>
    <mergeCell ref="BB46:BM48"/>
    <mergeCell ref="AY47:BA48"/>
    <mergeCell ref="BX45:BZ47"/>
    <mergeCell ref="CA45:CC47"/>
    <mergeCell ref="CD45:CF47"/>
    <mergeCell ref="D41:F65"/>
    <mergeCell ref="H41:P43"/>
    <mergeCell ref="V41:AV43"/>
    <mergeCell ref="BB41:BM43"/>
    <mergeCell ref="BQ41:CW43"/>
    <mergeCell ref="DD41:DE41"/>
    <mergeCell ref="AB45:AD47"/>
    <mergeCell ref="AE45:AG47"/>
    <mergeCell ref="AH45:AJ47"/>
    <mergeCell ref="AK45:AM47"/>
    <mergeCell ref="CG45:CI47"/>
    <mergeCell ref="CJ45:CL47"/>
    <mergeCell ref="CM45:CO47"/>
    <mergeCell ref="AN45:AP47"/>
    <mergeCell ref="AQ45:AS47"/>
    <mergeCell ref="AT45:AV47"/>
    <mergeCell ref="AW45:AX47"/>
    <mergeCell ref="BR45:BT47"/>
    <mergeCell ref="BU45:BW47"/>
    <mergeCell ref="AY52:BA53"/>
    <mergeCell ref="G49:Q53"/>
    <mergeCell ref="R49:U53"/>
    <mergeCell ref="BB49:BC50"/>
    <mergeCell ref="BH49:BM50"/>
    <mergeCell ref="CE38:CG40"/>
    <mergeCell ref="CH38:CI40"/>
    <mergeCell ref="CK38:CN40"/>
    <mergeCell ref="BD38:BE40"/>
    <mergeCell ref="BF38:BH40"/>
    <mergeCell ref="BI38:BJ40"/>
    <mergeCell ref="BL38:BO40"/>
    <mergeCell ref="BQ38:BT40"/>
    <mergeCell ref="BU38:BW40"/>
    <mergeCell ref="CF35:DB36"/>
    <mergeCell ref="H38:J40"/>
    <mergeCell ref="AF38:AN40"/>
    <mergeCell ref="AR38:AU40"/>
    <mergeCell ref="AV38:AX40"/>
    <mergeCell ref="AY38:AZ40"/>
    <mergeCell ref="BA38:BC40"/>
    <mergeCell ref="BX32:BY34"/>
    <mergeCell ref="G33:I34"/>
    <mergeCell ref="J33:L34"/>
    <mergeCell ref="M33:O34"/>
    <mergeCell ref="P33:R34"/>
    <mergeCell ref="S33:U34"/>
    <mergeCell ref="V33:X34"/>
    <mergeCell ref="AB33:AD34"/>
    <mergeCell ref="AE33:AG34"/>
    <mergeCell ref="AH33:AJ34"/>
    <mergeCell ref="BF32:BH32"/>
    <mergeCell ref="BI32:BK32"/>
    <mergeCell ref="BL32:BM34"/>
    <mergeCell ref="BO32:BQ34"/>
    <mergeCell ref="BX38:BY40"/>
    <mergeCell ref="BZ38:CB40"/>
    <mergeCell ref="CC38:CD40"/>
    <mergeCell ref="BR32:BS34"/>
    <mergeCell ref="BU32:BW34"/>
    <mergeCell ref="AN32:AP32"/>
    <mergeCell ref="AQ32:AS32"/>
    <mergeCell ref="AT32:AU34"/>
    <mergeCell ref="AW32:AY32"/>
    <mergeCell ref="AZ32:BB32"/>
    <mergeCell ref="BC32:BE32"/>
    <mergeCell ref="AN33:AP34"/>
    <mergeCell ref="AQ33:AS34"/>
    <mergeCell ref="AW33:AY34"/>
    <mergeCell ref="AZ33:BB34"/>
    <mergeCell ref="BC33:BE34"/>
    <mergeCell ref="BF33:BH34"/>
    <mergeCell ref="BI33:BK34"/>
    <mergeCell ref="V32:X32"/>
    <mergeCell ref="Y32:Z34"/>
    <mergeCell ref="AB32:AD32"/>
    <mergeCell ref="AE32:AG32"/>
    <mergeCell ref="AH32:AJ32"/>
    <mergeCell ref="AK32:AM32"/>
    <mergeCell ref="AK33:AM34"/>
    <mergeCell ref="G30:R31"/>
    <mergeCell ref="AB30:AO31"/>
    <mergeCell ref="AW30:BK31"/>
    <mergeCell ref="BN30:BT31"/>
    <mergeCell ref="BU30:CF31"/>
    <mergeCell ref="G32:I32"/>
    <mergeCell ref="J32:L32"/>
    <mergeCell ref="M32:O32"/>
    <mergeCell ref="P32:R32"/>
    <mergeCell ref="S32:U32"/>
    <mergeCell ref="BI27:BK29"/>
    <mergeCell ref="BL27:BN27"/>
    <mergeCell ref="BO27:BQ27"/>
    <mergeCell ref="BR27:BS29"/>
    <mergeCell ref="BU27:BW29"/>
    <mergeCell ref="BX27:BY29"/>
    <mergeCell ref="BL28:BN29"/>
    <mergeCell ref="BO28:BQ29"/>
    <mergeCell ref="AQ27:AS29"/>
    <mergeCell ref="AT27:AV27"/>
    <mergeCell ref="AW27:AY27"/>
    <mergeCell ref="AZ27:BB29"/>
    <mergeCell ref="BC27:BE27"/>
    <mergeCell ref="BF27:BH27"/>
    <mergeCell ref="AT28:AV29"/>
    <mergeCell ref="AW28:AY29"/>
    <mergeCell ref="BC28:BE29"/>
    <mergeCell ref="BF28:BH29"/>
    <mergeCell ref="Y27:AA27"/>
    <mergeCell ref="AB27:AD29"/>
    <mergeCell ref="AE27:AG27"/>
    <mergeCell ref="AH27:AJ27"/>
    <mergeCell ref="AK27:AL29"/>
    <mergeCell ref="AN27:AP27"/>
    <mergeCell ref="Y28:AA29"/>
    <mergeCell ref="AE28:AG29"/>
    <mergeCell ref="AH28:AJ29"/>
    <mergeCell ref="AN28:AP29"/>
    <mergeCell ref="G27:I27"/>
    <mergeCell ref="J27:L29"/>
    <mergeCell ref="M27:O27"/>
    <mergeCell ref="P27:R27"/>
    <mergeCell ref="S27:U29"/>
    <mergeCell ref="V27:X27"/>
    <mergeCell ref="G28:I29"/>
    <mergeCell ref="M28:O29"/>
    <mergeCell ref="P28:R29"/>
    <mergeCell ref="V28:X29"/>
    <mergeCell ref="G25:AA26"/>
    <mergeCell ref="AN25:BI26"/>
    <mergeCell ref="Y19:AA21"/>
    <mergeCell ref="AB19:AD21"/>
    <mergeCell ref="AE19:AG21"/>
    <mergeCell ref="AH19:AJ21"/>
    <mergeCell ref="AK19:AM21"/>
    <mergeCell ref="AN19:AP21"/>
    <mergeCell ref="G19:I21"/>
    <mergeCell ref="J19:L21"/>
    <mergeCell ref="M19:O21"/>
    <mergeCell ref="P19:R21"/>
    <mergeCell ref="S19:U21"/>
    <mergeCell ref="V19:X21"/>
    <mergeCell ref="BI16:BN17"/>
    <mergeCell ref="BO16:BU17"/>
    <mergeCell ref="BV16:BZ17"/>
    <mergeCell ref="CG16:DC26"/>
    <mergeCell ref="BD18:BH23"/>
    <mergeCell ref="BI18:BN23"/>
    <mergeCell ref="BO18:BU23"/>
    <mergeCell ref="BV18:BZ23"/>
    <mergeCell ref="BS25:CC26"/>
    <mergeCell ref="C16:E21"/>
    <mergeCell ref="F16:L17"/>
    <mergeCell ref="M16:O17"/>
    <mergeCell ref="P16:U17"/>
    <mergeCell ref="V16:AM17"/>
    <mergeCell ref="AN16:AY17"/>
    <mergeCell ref="BD16:BH17"/>
    <mergeCell ref="J11:L14"/>
    <mergeCell ref="N11:P14"/>
    <mergeCell ref="R11:T14"/>
    <mergeCell ref="V11:X14"/>
    <mergeCell ref="AC11:AE14"/>
    <mergeCell ref="AG11:AI14"/>
    <mergeCell ref="AQ19:AS21"/>
    <mergeCell ref="AT19:AV21"/>
    <mergeCell ref="AW19:AY21"/>
    <mergeCell ref="BA19:BB21"/>
    <mergeCell ref="D2:K2"/>
    <mergeCell ref="L2:P2"/>
    <mergeCell ref="W4:AF4"/>
    <mergeCell ref="DL5:DM5"/>
    <mergeCell ref="F9:H10"/>
    <mergeCell ref="I9:K10"/>
    <mergeCell ref="AC9:AN10"/>
    <mergeCell ref="AQ9:BC10"/>
    <mergeCell ref="CG10:DC15"/>
    <mergeCell ref="F11:H14"/>
    <mergeCell ref="AQ11:AS14"/>
    <mergeCell ref="AT11:AU14"/>
    <mergeCell ref="BI14:BU15"/>
  </mergeCells>
  <phoneticPr fontId="2"/>
  <dataValidations count="1">
    <dataValidation type="list" allowBlank="1" showInputMessage="1" showErrorMessage="1" sqref="W4:AF4" xr:uid="{00000000-0002-0000-0800-000000000000}">
      <formula1>還付</formula1>
    </dataValidation>
  </dataValidations>
  <printOptions horizontalCentered="1" verticalCentered="1"/>
  <pageMargins left="0.39370078740157483" right="0.39370078740157483" top="0.23622047244094491" bottom="0.23622047244094491" header="0.11811023622047245" footer="0.11811023622047245"/>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利用方法・注意事項（必ずお読みください。）</vt:lpstr>
      <vt:lpstr>保険料計算シート</vt:lpstr>
      <vt:lpstr>設定シート</vt:lpstr>
      <vt:lpstr>申告書記入img(非表示)</vt:lpstr>
      <vt:lpstr>'申告書記入img(非表示)'!Print_Area</vt:lpstr>
      <vt:lpstr>保険料計算シート!Print_Area</vt:lpstr>
      <vt:lpstr>'利用方法・注意事項（必ずお読みください。）'!Print_Area</vt:lpstr>
      <vt:lpstr>概算年度</vt:lpstr>
      <vt:lpstr>'申告書記入img(非表示)'!還付</vt:lpstr>
      <vt:lpstr>'申告書記入img(非表示)'!行う</vt:lpstr>
      <vt:lpstr>'申告書記入img(非表示)'!行わない</vt:lpstr>
      <vt:lpstr>事業の期間・最小値</vt:lpstr>
      <vt:lpstr>事業の期間・最大値</vt:lpstr>
      <vt:lpstr>事業の種類</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2020-04-07T02:39:31Z</dcterms:modified>
</cp:coreProperties>
</file>